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7980" tabRatio="850" activeTab="2"/>
  </bookViews>
  <sheets>
    <sheet name="Forklaring" sheetId="1" r:id="rId1"/>
    <sheet name="Ark1" sheetId="2" r:id="rId2"/>
    <sheet name="Resultat" sheetId="3" r:id="rId3"/>
    <sheet name="D_Sentr_" sheetId="4" r:id="rId4"/>
    <sheet name="D_Kirken" sheetId="5" r:id="rId5"/>
    <sheet name="D_Kap 7" sheetId="6" r:id="rId6"/>
    <sheet name="D_Skole" sheetId="7" r:id="rId7"/>
    <sheet name="D_H_O" sheetId="8" r:id="rId8"/>
    <sheet name="D_Kultur" sheetId="9" r:id="rId9"/>
    <sheet name="D_Miljø" sheetId="10" r:id="rId10"/>
    <sheet name="Inv_totalt" sheetId="11" r:id="rId11"/>
    <sheet name="I_Sentr_" sheetId="12" r:id="rId12"/>
    <sheet name="I_Kirken" sheetId="13" r:id="rId13"/>
    <sheet name="I_Skole" sheetId="14" r:id="rId14"/>
    <sheet name="I_H_O" sheetId="15" r:id="rId15"/>
    <sheet name="I_Kultur" sheetId="16" r:id="rId16"/>
    <sheet name="I_VAR" sheetId="17" r:id="rId17"/>
    <sheet name="I_Miljø" sheetId="18" r:id="rId18"/>
  </sheets>
  <definedNames>
    <definedName name="Excel_BuiltIn_Print_Area_2">'D_Sentr_'!$A$1:$G$71</definedName>
    <definedName name="Excel_BuiltIn_Print_Area_6_1">'D_H_O'!$A$1:$G$78</definedName>
    <definedName name="_xlnm.Print_Area" localSheetId="1">'Ark1'!$A$1:$H$39</definedName>
    <definedName name="_xlnm.Print_Area" localSheetId="7">'D_H_O'!$A$1:$G$78</definedName>
    <definedName name="_xlnm.Print_Area" localSheetId="5">'D_Kap 7'!$A$1:$G$58</definedName>
    <definedName name="_xlnm.Print_Area" localSheetId="4">'D_Kirken'!$A$1:$G$59</definedName>
    <definedName name="_xlnm.Print_Area" localSheetId="8">'D_Kultur'!$A$1:$G$60</definedName>
    <definedName name="_xlnm.Print_Area" localSheetId="3">'D_Sentr_'!$A$1:$G$71</definedName>
    <definedName name="_xlnm.Print_Area" localSheetId="6">'D_Skole'!$A$1:$G$68</definedName>
    <definedName name="_xlnm.Print_Area" localSheetId="14">'I_H_O'!$A$1:$G$59</definedName>
    <definedName name="_xlnm.Print_Area" localSheetId="12">'I_Kirken'!$A$1:$G$59</definedName>
    <definedName name="_xlnm.Print_Area" localSheetId="15">'I_Kultur'!$A$1:$G$59</definedName>
    <definedName name="_xlnm.Print_Area" localSheetId="17">'I_Miljø'!$A$1:$G$60</definedName>
    <definedName name="_xlnm.Print_Area" localSheetId="11">'I_Sentr_'!$A$1:$G$59</definedName>
    <definedName name="_xlnm.Print_Area" localSheetId="13">'I_Skole'!$A$1:$G$59</definedName>
    <definedName name="_xlnm.Print_Area" localSheetId="16">'I_VAR'!$A$1:$G$59</definedName>
    <definedName name="_xlnm.Print_Area" localSheetId="10">'Inv_totalt'!$A$1:$H$59</definedName>
    <definedName name="_xlnm.Print_Area" localSheetId="2">'Resultat'!$B$1:$I$66</definedName>
    <definedName name="_xlnm.Print_Titles" localSheetId="7">'D_H_O'!$1:$6</definedName>
    <definedName name="_xlnm.Print_Titles" localSheetId="5">'D_Kap 7'!$1:$6</definedName>
    <definedName name="_xlnm.Print_Titles" localSheetId="4">'D_Kirken'!$1:$6</definedName>
    <definedName name="_xlnm.Print_Titles" localSheetId="8">'D_Kultur'!$1:$6</definedName>
    <definedName name="_xlnm.Print_Titles" localSheetId="9">'D_Miljø'!$1:$6</definedName>
    <definedName name="_xlnm.Print_Titles" localSheetId="3">'D_Sentr_'!$1:$6</definedName>
    <definedName name="_xlnm.Print_Titles" localSheetId="6">'D_Skole'!$1:$6</definedName>
    <definedName name="_xlnm.Print_Titles" localSheetId="14">'I_H_O'!$1:$6</definedName>
    <definedName name="_xlnm.Print_Titles" localSheetId="12">'I_Kirken'!$1:$6</definedName>
    <definedName name="_xlnm.Print_Titles" localSheetId="15">'I_Kultur'!$1:$6</definedName>
    <definedName name="_xlnm.Print_Titles" localSheetId="17">'I_Miljø'!$1:$6</definedName>
    <definedName name="_xlnm.Print_Titles" localSheetId="11">'I_Sentr_'!$1:$6</definedName>
    <definedName name="_xlnm.Print_Titles" localSheetId="13">'I_Skole'!$1:$6</definedName>
    <definedName name="_xlnm.Print_Titles" localSheetId="16">'I_VAR'!$1:$6</definedName>
    <definedName name="_xlnm.Print_Titles" localSheetId="10">'Inv_totalt'!$1:$6</definedName>
  </definedNames>
  <calcPr fullCalcOnLoad="1"/>
</workbook>
</file>

<file path=xl/comments11.xml><?xml version="1.0" encoding="utf-8"?>
<comments xmlns="http://schemas.openxmlformats.org/spreadsheetml/2006/main">
  <authors>
    <author>tore</author>
    <author>Eigersund kommune</author>
  </authors>
  <commentList>
    <comment ref="D27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Justeringen er relatert til Økonomirapport for mars 2006 hvor 2006 tallene for Grøne Bråden ble redusert. Dette for å imøtekomme vedtak om låneopptak hos fylkesmann. Legges inn i 2007.</t>
        </r>
      </text>
    </comment>
    <comment ref="D24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15 mill kr er redusert. Dette knyttet til flytting av Lagård u skole og finansieringen her. Dette er lagt inn i 2007. Vedtatt i økonomirapporten for mars 2006 - og iht vedtak hos fylkesmann.</t>
        </r>
      </text>
    </comment>
    <comment ref="E2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Gjelder Kulturhuset av allerede avsatte penger.</t>
        </r>
      </text>
    </comment>
    <comment ref="A37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Kjøp av aksjer/andeler i NMK Sokndal.</t>
        </r>
      </text>
    </comment>
  </commentList>
</comments>
</file>

<file path=xl/comments14.xml><?xml version="1.0" encoding="utf-8"?>
<comments xmlns="http://schemas.openxmlformats.org/spreadsheetml/2006/main">
  <authors>
    <author>Eigersund kommune</author>
  </authors>
  <commentList>
    <comment ref="D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Gikk ut i K-st 31.05.10</t>
        </r>
      </text>
    </comment>
  </commentList>
</comments>
</file>

<file path=xl/comments18.xml><?xml version="1.0" encoding="utf-8"?>
<comments xmlns="http://schemas.openxmlformats.org/spreadsheetml/2006/main">
  <authors>
    <author/>
    <author>Eigersund kommune</author>
  </authors>
  <commentLis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 xml:space="preserve">Dette inkluderere hele avdelingen. Inkludert bil for mannskap hois brannvesenet.
</t>
        </r>
      </text>
    </comment>
    <comment ref="D20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ut av K-styre i forbindelse med sak om ATO-avd</t>
        </r>
      </text>
    </comment>
  </commentList>
</comments>
</file>

<file path=xl/comments3.xml><?xml version="1.0" encoding="utf-8"?>
<comments xmlns="http://schemas.openxmlformats.org/spreadsheetml/2006/main">
  <authors>
    <author/>
    <author>Eigersund kommune</author>
  </authors>
  <commentList>
    <comment ref="B60" authorId="0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  <comment ref="F15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Iht melding fra rådmann - 19.10.2010.</t>
        </r>
      </text>
    </comment>
    <comment ref="I1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Inkluderer sak om flyktnigner vedtatt i K-styret 20.12.2010 vedrørende 2011. Flyktningeforholdet er </t>
        </r>
      </text>
    </comment>
    <comment ref="F47" authorId="1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Dekning av underskudd ved kirken.</t>
        </r>
      </text>
    </comment>
  </commentList>
</comments>
</file>

<file path=xl/comments4.xml><?xml version="1.0" encoding="utf-8"?>
<comments xmlns="http://schemas.openxmlformats.org/spreadsheetml/2006/main">
  <authors>
    <author>Eigersund kommune</author>
  </authors>
  <commentList>
    <comment ref="D48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Må se på 2012. Merk vedtak fra 2011</t>
        </r>
      </text>
    </comment>
  </commentList>
</comments>
</file>

<file path=xl/comments5.xml><?xml version="1.0" encoding="utf-8"?>
<comments xmlns="http://schemas.openxmlformats.org/spreadsheetml/2006/main">
  <authors>
    <author>Eigersund kommune</author>
  </authors>
  <commentList>
    <comment ref="A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Lønnsøkningen for 2010 ble gitt, men den ble ikke lagt inn i rammearket. Dette da den kom sent inn. Legger den med helårsvikring i 2011.</t>
        </r>
      </text>
    </comment>
    <comment ref="D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Se merknad i tekst kolonnen. Lønnsøkningen for 2010 ble gitt, men den ble ikke lagt inn i rammearket. Dette da den kom sent inn. Legger den med helårsvikring i 2011.</t>
        </r>
      </text>
    </comment>
  </commentList>
</comments>
</file>

<file path=xl/comments6.xml><?xml version="1.0" encoding="utf-8"?>
<comments xmlns="http://schemas.openxmlformats.org/spreadsheetml/2006/main">
  <authors>
    <author>Eigersund kommune</author>
  </authors>
  <commentList>
    <comment ref="E11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vekk i øk rap for mai 2011</t>
        </r>
      </text>
    </comment>
    <comment ref="E12" authorId="0">
      <text>
        <r>
          <rPr>
            <b/>
            <sz val="9"/>
            <rFont val="Tahoma"/>
            <family val="0"/>
          </rPr>
          <t>Eigersund kommune:</t>
        </r>
        <r>
          <rPr>
            <sz val="9"/>
            <rFont val="Tahoma"/>
            <family val="0"/>
          </rPr>
          <t xml:space="preserve">
Tatt vekk i øk rap for mai 2011</t>
        </r>
      </text>
    </comment>
  </commentList>
</comments>
</file>

<file path=xl/comments7.xml><?xml version="1.0" encoding="utf-8"?>
<comments xmlns="http://schemas.openxmlformats.org/spreadsheetml/2006/main">
  <authors>
    <author>tore</author>
  </authors>
  <commentList>
    <comment ref="D33" authorId="0">
      <text>
        <r>
          <rPr>
            <b/>
            <sz val="8"/>
            <rFont val="Tahoma"/>
            <family val="0"/>
          </rPr>
          <t>tore:</t>
        </r>
        <r>
          <rPr>
            <sz val="8"/>
            <rFont val="Tahoma"/>
            <family val="0"/>
          </rPr>
          <t xml:space="preserve">
Tatt opp med Skolekontoret.</t>
        </r>
      </text>
    </comment>
  </commentList>
</comments>
</file>

<file path=xl/sharedStrings.xml><?xml version="1.0" encoding="utf-8"?>
<sst xmlns="http://schemas.openxmlformats.org/spreadsheetml/2006/main" count="745" uniqueCount="531">
  <si>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</si>
  <si>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</si>
  <si>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</si>
  <si>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</si>
  <si>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</si>
  <si>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</si>
  <si>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</si>
  <si>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</si>
  <si>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</si>
  <si>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</si>
  <si>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</si>
  <si>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</si>
  <si>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</si>
  <si>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</si>
  <si>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</si>
  <si>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</si>
  <si>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Momskompensasjon - investering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</si>
  <si>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</si>
  <si>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</si>
  <si>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</si>
  <si>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</si>
  <si>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</si>
  <si>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</si>
  <si>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</si>
  <si>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</si>
  <si>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</si>
  <si>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</si>
  <si>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Dalane Energi</t>
  </si>
  <si>
    <t>Utbytte Lyse Energi AS</t>
  </si>
  <si>
    <t>Rente Lyse Energi AS</t>
  </si>
  <si>
    <t>Finansbelastning prosjekt</t>
  </si>
  <si>
    <t>Netto finansposter</t>
  </si>
  <si>
    <t>Avsetninger</t>
  </si>
  <si>
    <t>Div.</t>
  </si>
  <si>
    <t>Bundne avsetninger</t>
  </si>
  <si>
    <t>Netto avsetninger</t>
  </si>
  <si>
    <t>Overføringer investeringsbudsjett</t>
  </si>
  <si>
    <t>Til fordeling drift</t>
  </si>
  <si>
    <t>Sentraladministrasjonen</t>
  </si>
  <si>
    <t>Kirken</t>
  </si>
  <si>
    <t>Levekårsavdelingen - Skole/BH</t>
  </si>
  <si>
    <t>Levekårsavdelingen - HO</t>
  </si>
  <si>
    <t>Levekårsavdelingen - Kultur</t>
  </si>
  <si>
    <t>VAR-sektoren - selvfinansierende</t>
  </si>
  <si>
    <t>Miljøavdelingen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</si>
  <si>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</si>
  <si>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</si>
  <si>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</si>
  <si>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</si>
  <si>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</si>
  <si>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</si>
  <si>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</si>
  <si>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</si>
  <si>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Stortingsvalg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</si>
  <si>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</si>
  <si>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</si>
  <si>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</si>
  <si>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</si>
  <si>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</si>
  <si>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</si>
  <si>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Levekårsavdelingen - Skole og oppvekst</t>
  </si>
  <si>
    <t>Levekårsavdelingen - Helse- og omsorg</t>
  </si>
  <si>
    <t>Kulturfestival i Dalane</t>
  </si>
  <si>
    <t>Sum tidsbegrensede rammendringer</t>
  </si>
  <si>
    <t>Vannforsyning</t>
  </si>
  <si>
    <t>Avløp</t>
  </si>
  <si>
    <t>Finansiering av investeringene</t>
  </si>
  <si>
    <t>Investeringer</t>
  </si>
  <si>
    <t>Prosjekt</t>
  </si>
  <si>
    <t>Den enkelt sektor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</si>
  <si>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</si>
  <si>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</si>
  <si>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</si>
  <si>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</si>
  <si>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</si>
  <si>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</si>
  <si>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rentefrie skolelån</t>
  </si>
  <si>
    <t>Bruk av lånemidler (VA)</t>
  </si>
  <si>
    <t>Bruk av lånemidler (kommunalt)</t>
  </si>
  <si>
    <t>Låneopptak Start lån</t>
  </si>
  <si>
    <t>Sum ekstern finansiering</t>
  </si>
  <si>
    <t>Egenkapital</t>
  </si>
  <si>
    <t>Bruk av investeringsfondet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</si>
  <si>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</si>
  <si>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</si>
  <si>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</si>
  <si>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</si>
  <si>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</si>
  <si>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</si>
  <si>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Inventar/utstyr HO</t>
  </si>
  <si>
    <t>Vann og avløp</t>
  </si>
  <si>
    <t>Tiltak på vannledningsnettet</t>
  </si>
  <si>
    <t>Vann Nordre Eigerøy</t>
  </si>
  <si>
    <t>Sum vannforsyning</t>
  </si>
  <si>
    <t>Sanering/renseanl. Hellvik</t>
  </si>
  <si>
    <t>Tiltak på avløpsnettet</t>
  </si>
  <si>
    <t>Nye kloakkpumpestasjoner</t>
  </si>
  <si>
    <t>Varebiler</t>
  </si>
  <si>
    <t>Sum avløp</t>
  </si>
  <si>
    <t>Fornyelse maskinpark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</si>
  <si>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</si>
  <si>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</si>
  <si>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</si>
  <si>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</si>
  <si>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</si>
  <si>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Vann Gamle Eigerøyvei</t>
  </si>
  <si>
    <t>Mjølhus - avløp</t>
  </si>
  <si>
    <t>Hjemmekontorløsning</t>
  </si>
  <si>
    <t>Bidrag fra drift (mva-refusjon)</t>
  </si>
  <si>
    <t>Skjønnsmidler fra fylkesmannen</t>
  </si>
  <si>
    <t>Fellesfunksjoner - Kap 7</t>
  </si>
  <si>
    <t>Sanering vannledning sentrum</t>
  </si>
  <si>
    <t>Sanering avløpsledning sentrum</t>
  </si>
  <si>
    <t>Avdrag ansvarlig lån Lyse</t>
  </si>
  <si>
    <t>Geovekstprosjekt ortofoto</t>
  </si>
  <si>
    <t>Vaktbiler brannvesen (2 stk)</t>
  </si>
  <si>
    <t>Perm. med lønn p.g.a. utdanning</t>
  </si>
  <si>
    <t>Dekn. finanskostn. nye maskiner</t>
  </si>
  <si>
    <t>Oppgradering av felles utstyr/servere</t>
  </si>
  <si>
    <t xml:space="preserve">Elektroniske skjema/Bank-ID </t>
  </si>
  <si>
    <t>Planlegging/utbygging ny vannkilde</t>
  </si>
  <si>
    <t>Oppgradering Skjerpe renseanlegg</t>
  </si>
  <si>
    <t>Avløp Skadberg -Ystebrød m/renseanl.</t>
  </si>
  <si>
    <t>Friluftsomåder</t>
  </si>
  <si>
    <t>Vann Skjerpe - Eigestad</t>
  </si>
  <si>
    <t>Utvidelse av Notus - turnussystem HO</t>
  </si>
  <si>
    <t>Eiendomsskatt</t>
  </si>
  <si>
    <t>Steingården - luftbehandlingsanlegg</t>
  </si>
  <si>
    <t>Desentralisert førskoleutdanning</t>
  </si>
  <si>
    <t>Red. stilling Kinoen</t>
  </si>
  <si>
    <t>Økt festeavgift kirkegården</t>
  </si>
  <si>
    <t>Nye kinostoler - den store salen</t>
  </si>
  <si>
    <t>Ressurskrevende tjenester barn</t>
  </si>
  <si>
    <t>2200/2500</t>
  </si>
  <si>
    <t>Diverse</t>
  </si>
  <si>
    <t>Barnevern - tiltak utenfor/i familie</t>
  </si>
  <si>
    <t>Økte vedlikeholsutgifter Enterprise</t>
  </si>
  <si>
    <t>Vedlikehold Notus</t>
  </si>
  <si>
    <t>Ventilasjonsanlegg Kulturhus</t>
  </si>
  <si>
    <t>Grøne Bråden skole - forsterket avd.</t>
  </si>
  <si>
    <t>Hellvik barnehage - tilbygg</t>
  </si>
  <si>
    <t>Områderegulering Eie - ny bydel med mer</t>
  </si>
  <si>
    <t>Reg. nytt boligfelt på Helleland</t>
  </si>
  <si>
    <t>Revidering kommuneplan</t>
  </si>
  <si>
    <t>Statlige endringer fysioterapi</t>
  </si>
  <si>
    <t>Samhandlingsreformen - innfasing</t>
  </si>
  <si>
    <t>Amortisert premieavvik - kostnad</t>
  </si>
  <si>
    <t>Grøne Bråden skole - kledning/vinduer</t>
  </si>
  <si>
    <t>Lagård u.skole - bygg P og G</t>
  </si>
  <si>
    <t>Geovekstprosjekt FKB-data (Oppmåling)</t>
  </si>
  <si>
    <t>Båtutfartsområder Norda Sundet</t>
  </si>
  <si>
    <t>Lagård ungd.skole - nytt skolekjøkken</t>
  </si>
  <si>
    <t>Oppgradering Kjeld Buggesgate</t>
  </si>
  <si>
    <t>Utvidelse parkeringspl. Gruset</t>
  </si>
  <si>
    <t xml:space="preserve">IKT-utstyr barnehagene </t>
  </si>
  <si>
    <t>Integrasjon mellom ulike system</t>
  </si>
  <si>
    <t>FEIDE</t>
  </si>
  <si>
    <t>Vann Seglem</t>
  </si>
  <si>
    <t>Sanering Kjeld Buggesgate</t>
  </si>
  <si>
    <t>Sanering Kjeld Buggesgate - avløp</t>
  </si>
  <si>
    <t>DvPro - drifts-og timesystem miljø</t>
  </si>
  <si>
    <t>Vedlikehold DvPro teknisk sektor</t>
  </si>
  <si>
    <t xml:space="preserve">Sum fordelt til drift </t>
  </si>
  <si>
    <t>Bruk av næringsfondet</t>
  </si>
  <si>
    <t>Utgifter midlertidig barnehage Brunnmyra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</si>
  <si>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</si>
  <si>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</si>
  <si>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</si>
  <si>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</si>
  <si>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</si>
  <si>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</si>
  <si>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</si>
  <si>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</si>
  <si>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</si>
  <si>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</si>
  <si>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 * Eksempelet er et </t>
    </r>
    <r>
      <rPr>
        <i/>
        <u val="single"/>
        <sz val="12"/>
        <rFont val="Arial"/>
        <family val="2"/>
      </rPr>
      <t>hypotetisk eksempel - dog hentet fra foreslått økonomiplan.</t>
    </r>
  </si>
  <si>
    <r>
      <t xml:space="preserve">I vedlagt </t>
    </r>
    <r>
      <rPr>
        <u val="single"/>
        <sz val="12"/>
        <rFont val="Arial"/>
        <family val="2"/>
      </rPr>
      <t>eksempel</t>
    </r>
    <r>
      <rPr>
        <sz val="12"/>
        <rFont val="Arial"/>
        <family val="0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</si>
  <si>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</si>
  <si>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</si>
  <si>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</si>
  <si>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</si>
  <si>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</si>
  <si>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</si>
  <si>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</si>
  <si>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</si>
  <si>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</si>
  <si>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</si>
  <si>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</si>
  <si>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</si>
  <si>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</si>
  <si>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</si>
  <si>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</si>
  <si>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</si>
  <si>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</si>
  <si>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</si>
  <si>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</si>
  <si>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</si>
  <si>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</si>
  <si>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</si>
  <si>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</si>
  <si>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</si>
  <si>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</si>
  <si>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</si>
  <si>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</si>
  <si>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</si>
  <si>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</si>
  <si>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</si>
  <si>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Egersund kommune</t>
  </si>
  <si>
    <t>Nedbemanning/omorganisering 2%</t>
  </si>
  <si>
    <t>Tilskudd iPark Dalane</t>
  </si>
  <si>
    <t>Underskuddsdekning kirken akkumulert</t>
  </si>
  <si>
    <t>Ressurskrevende tjenester HO</t>
  </si>
  <si>
    <t xml:space="preserve">Bruk av frie fond </t>
  </si>
  <si>
    <t>DTP2010 - Næringsutviklerstillingen</t>
  </si>
  <si>
    <t>DTP2010 - Landbrukskontoret</t>
  </si>
  <si>
    <t>DTP2010 - Rammereduksjon</t>
  </si>
  <si>
    <t>DTP2010 - Renholderstilling</t>
  </si>
  <si>
    <t>DTP2010 - Maigården (lederstilling)</t>
  </si>
  <si>
    <t>DTP2010 - Fyrlyssenteret</t>
  </si>
  <si>
    <t>DTP2010 - Pers.ass Kjerjaneset</t>
  </si>
  <si>
    <t>DTP2010 - Kjerjaneset interne justeringer</t>
  </si>
  <si>
    <t>DTP2010 - Sone Slettebø II</t>
  </si>
  <si>
    <t>DTP2010 - Kreklingeveien nedlegges</t>
  </si>
  <si>
    <t>DTP2010 - Red. lærerstillinger</t>
  </si>
  <si>
    <t>DTP2010 - Red. tilskudd private gr.skoler</t>
  </si>
  <si>
    <t>DTP2010 - Endringer transport</t>
  </si>
  <si>
    <t>DTP2010 - Nedlegging av Duehuset</t>
  </si>
  <si>
    <t>DTP2010 - Endringer Rundevoll barnehage</t>
  </si>
  <si>
    <t>DTP2010 - Ungdomskontakten</t>
  </si>
  <si>
    <t>DTP2010 - Red. Pingvinen stilling</t>
  </si>
  <si>
    <t>DTP2010 - Stilling Kultuavd.</t>
  </si>
  <si>
    <t>DTP2010 - Kasernert brannvakt/park</t>
  </si>
  <si>
    <t>DTP2010 - Turistinfo/Visit Dalane</t>
  </si>
  <si>
    <t>DTP2010 - Økte kinobilettpriser</t>
  </si>
  <si>
    <t>DTP2010 - Statlige edruskapsplasser</t>
  </si>
  <si>
    <t>DTP2010 - Varaordfører red stilling</t>
  </si>
  <si>
    <t>DTP2010 - Legge ned Eikebladet</t>
  </si>
  <si>
    <t>DTP2010 - Red. innkjøp</t>
  </si>
  <si>
    <t>DTP2010 - Satser hjemmehjelp</t>
  </si>
  <si>
    <t>Boligtiltak - mindreårige flyktninger</t>
  </si>
  <si>
    <t>Nye lokaler til Sivilforsvaret</t>
  </si>
  <si>
    <t>Økte inntekter byggesak</t>
  </si>
  <si>
    <t>Driftstilskudd leger (Capitatilskudd)</t>
  </si>
  <si>
    <t>Utvidet avlastning Slettebø 2</t>
  </si>
  <si>
    <t>Overlapping vaktskifte Sone Slettebø 1</t>
  </si>
  <si>
    <t>Krisesenter - Stavanger kommune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</si>
  <si>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</si>
  <si>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</si>
  <si>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</si>
  <si>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</si>
  <si>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</si>
  <si>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</si>
  <si>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</si>
  <si>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 xml:space="preserve">Barnehagetilskudd inn i rammen </t>
  </si>
  <si>
    <t>Kvalifiseringsprogrammet</t>
  </si>
  <si>
    <t>Lønnskomp. Legevakt ASA 4301</t>
  </si>
  <si>
    <t>Lønnskomp. Kommunelege ASA 4301</t>
  </si>
  <si>
    <t>Lønnskomp. Turnuslege ASA 4301</t>
  </si>
  <si>
    <t>Økt mengde listepasienter Capitatilskudd</t>
  </si>
  <si>
    <t>Nattevakt ress.bruker Slettebø 2</t>
  </si>
  <si>
    <t>Drift av legevakt kveld/natt</t>
  </si>
  <si>
    <t>Bemanning legevisitt 2-vest</t>
  </si>
  <si>
    <t>35xx</t>
  </si>
  <si>
    <t>Avvikling - Ress. bruker 1,6 stilling</t>
  </si>
  <si>
    <t xml:space="preserve">Avvikling "Stjernevakt"-ordning </t>
  </si>
  <si>
    <t>3-delt turnus fra 35,5 til 33,6 timer pr. uke</t>
  </si>
  <si>
    <t>Fremmedspråklige elever</t>
  </si>
  <si>
    <t>2230 +</t>
  </si>
  <si>
    <t>Programvarelisenser</t>
  </si>
  <si>
    <t>Renovasjonsutgifter</t>
  </si>
  <si>
    <t>Økte driftsutgifter datalinjer etc</t>
  </si>
  <si>
    <t>Stillingsressurser rus trekkes inn</t>
  </si>
  <si>
    <t>Menighetsråds- og fellesrådsvalg</t>
  </si>
  <si>
    <t>Folkevalgtopplæring nytt K-styre</t>
  </si>
  <si>
    <t>F3 - Tilskudd Nordsjøvegen</t>
  </si>
  <si>
    <t>3-delt elektriske senger 2-vest</t>
  </si>
  <si>
    <t>Trygghetsalarmer og nøkkelbokser</t>
  </si>
  <si>
    <t>Medisindosetter</t>
  </si>
  <si>
    <t>Elekt. mottak inngående faktura</t>
  </si>
  <si>
    <t>Nye maskiner Miljøavd</t>
  </si>
  <si>
    <t>Midler til flomsikring</t>
  </si>
  <si>
    <t>Rådhuset - Brannteknisk oppgradering</t>
  </si>
  <si>
    <t>Eigerøy skole - bygningstek. oppgrad.</t>
  </si>
  <si>
    <t>Lagård svømmehall - nytt kloranlegg</t>
  </si>
  <si>
    <t>Hellvik skole - branntekn. oppgrad.</t>
  </si>
  <si>
    <t>Husabø barnesk.-utv.malig,nye vinduer</t>
  </si>
  <si>
    <t>Grøne Bråden sk -nye dusjer/2 beredere</t>
  </si>
  <si>
    <t>Fjellheim-isolering vegger,vinduer,dør</t>
  </si>
  <si>
    <t>Større renoveringsprosjekt Veisektor</t>
  </si>
  <si>
    <t>Gravlund (kartlegging)</t>
  </si>
  <si>
    <t>Avløp Nordre Eigerøy (Myklebust)</t>
  </si>
  <si>
    <t>Flytte pensjonsmidler ut til avdelingene</t>
  </si>
  <si>
    <t>Div</t>
  </si>
  <si>
    <t>Flytte pensjonsutg fra Kap. 7</t>
  </si>
  <si>
    <t>Flytte pensjonsmidler fra Kap 7</t>
  </si>
  <si>
    <t>Flytte pensjonsmidler fra Kap. 7</t>
  </si>
  <si>
    <t>Flytte pensjonsmidler fra kap. 7</t>
  </si>
  <si>
    <t>Bruk av Skattereguleringsfondet</t>
  </si>
  <si>
    <t>Økt tilskudd Fyrlyssenteret</t>
  </si>
  <si>
    <t>Kulturhuset - Brannteknisk oppgr. /ventilasjon</t>
  </si>
  <si>
    <t>Nye maskiner</t>
  </si>
  <si>
    <t>-</t>
  </si>
  <si>
    <t>Tilskudd Magma Geopark</t>
  </si>
  <si>
    <t>Avvikling tiltak mot barn pga. flytting</t>
  </si>
  <si>
    <t>Data til folkevalgte (egen sak)</t>
  </si>
  <si>
    <t>Avsetning til Driftsfond</t>
  </si>
  <si>
    <t>Utvidelse brukerstyrt personlig assistent</t>
  </si>
  <si>
    <t>Rundevoll skole-renhold/drift nybygg</t>
  </si>
  <si>
    <t>Driftstilpasn. 2010 - Reduksjon innkjøp</t>
  </si>
  <si>
    <t>DTP2010 - Barnehagesatser endr. nivå</t>
  </si>
  <si>
    <t>DTP2010 - Sekretærstilling Lundeåne</t>
  </si>
  <si>
    <t>DTP2010 - Økonomisk sosialhjelp endres</t>
  </si>
  <si>
    <t>DTP2010 - Biblioteket</t>
  </si>
  <si>
    <t>Branntekniske vurderinger, lovpålagt</t>
  </si>
  <si>
    <t>DTP2010 - Fagarbeiderst. Utemiljø</t>
  </si>
  <si>
    <t>Oppgradering software</t>
  </si>
  <si>
    <t>Sletting av eldre reg.planer - områdereg.</t>
  </si>
  <si>
    <t>Sanering eldre reguleringsplaner</t>
  </si>
  <si>
    <t>Nye reguleringsplaner</t>
  </si>
  <si>
    <t>F2 - Reduksjon forvaltningsrapporter</t>
  </si>
  <si>
    <t>Bruk av årets premieavvik</t>
  </si>
  <si>
    <t>Bruk av Premiefondet i livselskapene</t>
  </si>
  <si>
    <t>Økte utg. til SFO/leksehj/ant.timer med mer</t>
  </si>
  <si>
    <t>Økning ATO-avd v/GB skole</t>
  </si>
  <si>
    <t>DTP2010 - Økt bet. kulturskolen</t>
  </si>
  <si>
    <t>DTP2010 - Stilling kulturskolen</t>
  </si>
  <si>
    <t>Lønnskomp. Driftstilsk. private fysioterap.</t>
  </si>
  <si>
    <t>Driftsmessige konsekv. utvidet ATO</t>
  </si>
  <si>
    <t xml:space="preserve">Grøne Bråden skole - Utbygging forsterket avd. </t>
  </si>
  <si>
    <t>Grøne Bråden skole - Brannsikring ny del</t>
  </si>
  <si>
    <t>Helleland skole - Ventilasjon/div utbedringer</t>
  </si>
  <si>
    <t>Uttrekk av penger fra barnehagene-ATO</t>
  </si>
  <si>
    <t>Reduksjon politisk struktur</t>
  </si>
  <si>
    <t>Rammendring overtid</t>
  </si>
  <si>
    <t>Økt leie Bytelt - Komersielle aktører</t>
  </si>
  <si>
    <t>Reduksjon Revisjon</t>
  </si>
  <si>
    <t>Økte billettinntekter Svømmehallen</t>
  </si>
  <si>
    <t>Rammeendring - Stillinger</t>
  </si>
  <si>
    <t>Rammeendring Dalanerådet</t>
  </si>
  <si>
    <t>Økt inntekt kino</t>
  </si>
  <si>
    <t>Økt leie Kulturhus  - Komersielle aktører</t>
  </si>
  <si>
    <t>Økte inntekter idrettshallen på Bakkebø</t>
  </si>
  <si>
    <t>Rammeendring sykefravær</t>
  </si>
  <si>
    <t>Bortforpaktning Bakkebø gård</t>
  </si>
  <si>
    <t>Bortforpaktning Bakkebø gård - Salgsint.</t>
  </si>
  <si>
    <t>Transport ATO</t>
  </si>
  <si>
    <t>Vann Lædre</t>
  </si>
  <si>
    <t>F3 - Totalt 3 st SFO/tiltak/skole/barneh.</t>
  </si>
  <si>
    <t>Ny gravlund - kirkegård</t>
  </si>
  <si>
    <t>Utstyr kapell gravlegging</t>
  </si>
  <si>
    <t>Ny bruker/endret turnus IBO</t>
  </si>
  <si>
    <t>Flytte Elin-K driftsutg fra HO</t>
  </si>
  <si>
    <t>Flytte driftsutg Elin-K til Sent.adm</t>
  </si>
  <si>
    <t xml:space="preserve">Områderegulering Eie og Kaupanes </t>
  </si>
  <si>
    <t>Mottak flyktninger - integrasjonslønn</t>
  </si>
  <si>
    <t>Mottak flyktninger - utgifter skolene</t>
  </si>
  <si>
    <t>Mottak flyktninger - diverse utgifter</t>
  </si>
  <si>
    <t>Mottak flyktninger - økt sosialstøtte</t>
  </si>
  <si>
    <t>Ikke opprette vikariat i Ungdomskontakt</t>
  </si>
  <si>
    <t>Åpen kirke - sommeren 2011</t>
  </si>
  <si>
    <t>Innkjøp Tilskuddsportalen - programvare</t>
  </si>
  <si>
    <t>Overføring til kirke og kultur (FS 160311)</t>
  </si>
  <si>
    <t>PK11 - 50%.st Personalkontoret lønn</t>
  </si>
  <si>
    <t>PK11 - avvikle Juliåpen SFO</t>
  </si>
  <si>
    <t>PK11 - red. skoleskyss iht. regnskap</t>
  </si>
  <si>
    <t>PK11 - red. FS tilleggsbevilgning</t>
  </si>
  <si>
    <t>PK11 - Helleland ungdomsskole</t>
  </si>
  <si>
    <t>PK11 - avvikle Ungdomskontakten</t>
  </si>
  <si>
    <t>PK11 - 60%-stillingskutt Voksenoppl.</t>
  </si>
  <si>
    <t>PK11 - økte inntekter ved Voksenoppl.</t>
  </si>
  <si>
    <t>PK11 - Stillingsred. PPT</t>
  </si>
  <si>
    <t>Overføring mellom Oppvekst og HO</t>
  </si>
  <si>
    <t>Økt ramme Kontrollutvalget</t>
  </si>
  <si>
    <t>Generell rammereduksjon (1041)</t>
  </si>
  <si>
    <t>Bruk av AFP-fondet (i Vital)</t>
  </si>
  <si>
    <t>Finansbelastning VA-prosjekt</t>
  </si>
  <si>
    <t>Bruk av Finansfondet</t>
  </si>
  <si>
    <t>Husabø u og b skole - brakker/bygg</t>
  </si>
  <si>
    <t>Flytte stilling mellom Miljø og Sent.adm</t>
  </si>
  <si>
    <t>Tiltak Husabø skole - div</t>
  </si>
  <si>
    <t>Ansattes trekk personalforsikring</t>
  </si>
  <si>
    <t>Endringer AFP-ordninen</t>
  </si>
  <si>
    <t>Kjøp av Langevannsveien 9</t>
  </si>
  <si>
    <t>Endringer rådmann/ordfører</t>
  </si>
  <si>
    <t>1000/1100</t>
  </si>
  <si>
    <t>Lønnsøkning</t>
  </si>
  <si>
    <t>Fratrekk engangsforhold 2011</t>
  </si>
  <si>
    <t>Bud 2012 - øk.pl. 2012 - 2015</t>
  </si>
  <si>
    <t>Samlet resultat 2012 - 2015</t>
  </si>
  <si>
    <t>Ekstraordinært tilskudd Visit Dalane</t>
  </si>
  <si>
    <t xml:space="preserve">F3 - økt leie båthus og plasser </t>
  </si>
  <si>
    <t>Økt husleie</t>
  </si>
  <si>
    <t>Oppgradering HSPro (e-melding)</t>
  </si>
  <si>
    <t>Oppgradering E-post/kalenderløsning</t>
  </si>
  <si>
    <t>Oppgradering Sak-/arkivløsing</t>
  </si>
  <si>
    <t>Notus Portal</t>
  </si>
  <si>
    <t>Selvbetjeningsautomat Biblioteket</t>
  </si>
  <si>
    <t>PC-er til elever med spesielle behov</t>
  </si>
  <si>
    <t>Bilfond</t>
  </si>
  <si>
    <t>Husabø b skole- Bygningsmasse forprosj.</t>
  </si>
  <si>
    <t xml:space="preserve">Husabø u skole- Tilsynskrav brannteknisk </t>
  </si>
  <si>
    <t>Husabø u skole- personaltoaletter</t>
  </si>
  <si>
    <t>Minibuss transportavdelingen</t>
  </si>
  <si>
    <t>Samhandling - Medisinrom 2-vest</t>
  </si>
  <si>
    <t>Samhandling - Ombygging av pas.rom</t>
  </si>
  <si>
    <t>Samhandling - Pasientutstyr</t>
  </si>
  <si>
    <t>Skolevei Vadlåsen (Grautgramsen)</t>
  </si>
  <si>
    <t>Egersundshallen - sandfilter</t>
  </si>
  <si>
    <t>Tengsareidveien 2 og 3 - Base</t>
  </si>
  <si>
    <t>Opparbeidelse tomter Kabelhusvn.</t>
  </si>
  <si>
    <t>Oppmålingsutstyr (kikkert + GPS)</t>
  </si>
  <si>
    <t>Kart i 3D</t>
  </si>
  <si>
    <t>Kryssutbedring Strandgt. og skiltplan</t>
  </si>
  <si>
    <t>Sletteveien til Hellvik skole</t>
  </si>
  <si>
    <t>Nyåsveien rassikring</t>
  </si>
  <si>
    <t>Rundevoll barnehage utvidelse garderobe</t>
  </si>
  <si>
    <t>Oppmåling - Ny bil</t>
  </si>
  <si>
    <t>Utbedring dam Helleland vannverk.</t>
  </si>
  <si>
    <t>Sanering Strandgt. - Lervika</t>
  </si>
  <si>
    <t>,</t>
  </si>
  <si>
    <t>Avsetning til Investeringfondet</t>
  </si>
  <si>
    <t>Bruk av Tomteutviklingfondet</t>
  </si>
  <si>
    <t>Salg av tomter Kabelhusveien</t>
  </si>
  <si>
    <t>Lån Hestnes-Rundevoll</t>
  </si>
  <si>
    <t>Avløp - Rundevollsveien</t>
  </si>
  <si>
    <t>Avløp - Renovering Fotland - Tengs</t>
  </si>
  <si>
    <t>Egersundshallen  - skifte dusjarmaturer</t>
  </si>
  <si>
    <t>Rådhus - nytt varmestyringsanlegg</t>
  </si>
  <si>
    <t>Rådhus -  Kloakk/avløp</t>
  </si>
  <si>
    <t>Stallkroa - tilrettelegging for utleie</t>
  </si>
  <si>
    <t/>
  </si>
  <si>
    <t>Beredskapsarbeide - diverse utg</t>
  </si>
  <si>
    <t>Kontrollutvalget</t>
  </si>
  <si>
    <t>Barnehagetiltak - funksjonshemmede barn</t>
  </si>
  <si>
    <t>Kunnskapsløftet</t>
  </si>
  <si>
    <t>Introduksjonslønn</t>
  </si>
  <si>
    <t>Økt tilskudd private barnehager</t>
  </si>
  <si>
    <t>Valgfag - endring i Statsbudsjettet</t>
  </si>
  <si>
    <t>Indeksregulering - lag og foreninger</t>
  </si>
  <si>
    <t>Leieinntekter Byteltet</t>
  </si>
  <si>
    <t>Økt husleie Biblioteket</t>
  </si>
  <si>
    <t>Økt husleie Pingvinen</t>
  </si>
  <si>
    <t>Indeksregulering tilskudd DFM</t>
  </si>
  <si>
    <t>Pingvinen redusert inntekter</t>
  </si>
  <si>
    <t>Kiosk - redusert kioskvarer</t>
  </si>
  <si>
    <t>Nedbemanning Overgangsboliger</t>
  </si>
  <si>
    <t>Prisjustering tilskudd Krisesenter</t>
  </si>
  <si>
    <t>Programvarelisens legevakt</t>
  </si>
  <si>
    <t>Drift av legevakt kveld- og natt</t>
  </si>
  <si>
    <t>Medhjelper legevakt - sommerferie</t>
  </si>
  <si>
    <t>Korttidslager - sommeråpent</t>
  </si>
  <si>
    <t>Prisjustering tilskudd Voldtektsmottak</t>
  </si>
  <si>
    <t>Avdelingsleder 2-vest 60%</t>
  </si>
  <si>
    <t>Prisjustering TIPO ress.tj.</t>
  </si>
  <si>
    <t>G-regulering Kvalifiseringsprogram</t>
  </si>
  <si>
    <t>3xxx</t>
  </si>
  <si>
    <t>Samhandling - Kvalitetssikring 30% 2-vest</t>
  </si>
  <si>
    <t>Reduksjon kommunale avgifter Slettebø</t>
  </si>
  <si>
    <t xml:space="preserve">Økt husleie </t>
  </si>
  <si>
    <t>Økte barnehagebetaling (makspris alle)</t>
  </si>
  <si>
    <t>Tilskudd til Dalanerådet/Næringssjefen</t>
  </si>
  <si>
    <t>Tilskudd til Vinerlandbruksskolen</t>
  </si>
  <si>
    <t>Korr i tilskudd lagt inn av KS</t>
  </si>
  <si>
    <t>Parkeringsgebyrinntekt faller ut</t>
  </si>
  <si>
    <t>Red. sosialutbetalinger</t>
  </si>
  <si>
    <t>Vedlikehold veier/bygg</t>
  </si>
  <si>
    <t>6310/6770</t>
  </si>
  <si>
    <t>Div. prisreguleringer</t>
  </si>
  <si>
    <t>Reduksjon adm. - endr pol. struktur</t>
  </si>
  <si>
    <t>Norsk Pasientskadeordning</t>
  </si>
  <si>
    <t>PK11 - økt inntekt internsalg VA</t>
  </si>
  <si>
    <t>F3 - Tilskudd iPark/Dalanerådet</t>
  </si>
  <si>
    <t>Rammeendring - kostnader tj. prod.</t>
  </si>
  <si>
    <t>Annet forbruksmatr. flyktninger</t>
  </si>
  <si>
    <t>Samhandling - Konsulent 10% stilling</t>
  </si>
  <si>
    <t xml:space="preserve">Lindrende behandling </t>
  </si>
  <si>
    <t>Kinoen - div regulering</t>
  </si>
  <si>
    <t>Kulturhus - div. reguleringer</t>
  </si>
  <si>
    <t>Kommunalsjef Teknisk halvårsvirkning</t>
  </si>
  <si>
    <t>Minnelund/urnelund</t>
  </si>
  <si>
    <t>Kjøp av aksjer i NMK Sokndal</t>
  </si>
  <si>
    <t>Kulturhuset - heis til stor sal (univ.utf.)</t>
  </si>
  <si>
    <t>Egersundshallen - univ.utf./wc</t>
  </si>
  <si>
    <t>Erverv grunnareal</t>
  </si>
  <si>
    <t xml:space="preserve">Renteutgifter på lån </t>
  </si>
  <si>
    <t>Avdrag på lån</t>
  </si>
  <si>
    <t>Forsikringspremie  - endring</t>
  </si>
  <si>
    <t>Endring pensjonskostnader (AFP)</t>
  </si>
  <si>
    <t>Barnevernsvakt - felles interkommunal</t>
  </si>
  <si>
    <t>Div. prisreguleringer - avtaler</t>
  </si>
  <si>
    <t>Drift av nye brakker Husabø</t>
  </si>
  <si>
    <t>Tap på krav (husleie)</t>
  </si>
  <si>
    <t>Reele driftsutgifter vei (tidl. Merforbruk)</t>
  </si>
  <si>
    <t>Utbygging Hestnes-Rundevoll</t>
  </si>
  <si>
    <t>Avsetning lønnspott</t>
  </si>
  <si>
    <t>Tilskudd (flyktningebolig)</t>
  </si>
  <si>
    <t>IKT-skolene utskifting eksisterende utstyr</t>
  </si>
  <si>
    <t>Oppgradering av IKT-utstyr – HO</t>
  </si>
  <si>
    <t>Nytt IKT-utstyr skolene (økt tetthet)</t>
  </si>
  <si>
    <t>Bakkebø kirke - utbedringer</t>
  </si>
  <si>
    <t xml:space="preserve">Helleland kirke - Ny kledning tårnet </t>
  </si>
  <si>
    <t xml:space="preserve">Eigerøy Arbeidskirke brannsikring </t>
  </si>
  <si>
    <t>Voksenopplæringssenteret - renovering bygg</t>
  </si>
  <si>
    <t xml:space="preserve"> 3-ABC takheiser</t>
  </si>
  <si>
    <t xml:space="preserve">Kjerjaneset - egenandel til buss </t>
  </si>
  <si>
    <t xml:space="preserve"> Lysgården (Tyrigården) - trappeheis</t>
  </si>
  <si>
    <t>Lysgården buss</t>
  </si>
  <si>
    <t>Lagård-komplekset inventar</t>
  </si>
  <si>
    <t>Renovering kommunale bygninger</t>
  </si>
  <si>
    <t xml:space="preserve">Egersundshallen - renovering </t>
  </si>
  <si>
    <t>Forslag Høyre og Arbeiderpartiet</t>
  </si>
  <si>
    <t>Org gjennomgang</t>
  </si>
  <si>
    <t>Effekt av salg og strukturendringer</t>
  </si>
  <si>
    <t>Energiutgifter -10%</t>
  </si>
  <si>
    <t>Velferdstiltak</t>
  </si>
  <si>
    <t>Kompetanseheving 11500</t>
  </si>
  <si>
    <t>Reiseliv</t>
  </si>
  <si>
    <t>Næringssjef / Studiesenter</t>
  </si>
  <si>
    <t>Eiendomsskatt vindmøller (næring)</t>
  </si>
  <si>
    <t>Eiendomsskatt (boligbygging)</t>
  </si>
  <si>
    <t>Tilskudd til Fyrlyssenteret (opprettholdes)</t>
  </si>
  <si>
    <t>Bofellesskap Lundeåne (opprettholdes)</t>
  </si>
  <si>
    <t>Reetablere Ungdomskontakten</t>
  </si>
  <si>
    <t>Skaterampe</t>
  </si>
  <si>
    <t>Nytt</t>
  </si>
  <si>
    <r>
      <t xml:space="preserve">Justering SFO-betaling fra foreldre </t>
    </r>
    <r>
      <rPr>
        <sz val="10"/>
        <color indexed="10"/>
        <rFont val="Times New Roman"/>
        <family val="1"/>
      </rPr>
      <t>(100 og 150 kr)</t>
    </r>
  </si>
  <si>
    <t>Tidlig innsats - økt stillingsressurs</t>
  </si>
  <si>
    <t>Billettavgift 25 kroner</t>
  </si>
  <si>
    <t>Kulturskolen</t>
  </si>
  <si>
    <t>Brukerbetalinger</t>
  </si>
  <si>
    <t>Brukerbetaling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</si>
</sst>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\-#,##0"/>
    <numFmt numFmtId="165" formatCode="_ * #,##0.00_ ;_ * \-#,##0.00_ ;_ * \-??_ ;_ @_ "/>
    <numFmt numFmtId="166" formatCode="_ * #,##0_ ;_ * \-#,##0_ ;_ * \-??_ ;_ @_ 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#,##0.0"/>
  </numFmts>
  <fonts count="69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0"/>
    </font>
    <font>
      <b/>
      <sz val="12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i/>
      <sz val="12"/>
      <color indexed="10"/>
      <name val="Times New Roman"/>
      <family val="0"/>
    </font>
    <font>
      <sz val="11"/>
      <name val="Times New Roman"/>
      <family val="0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52" fillId="16" borderId="1" applyNumberFormat="0" applyAlignment="0" applyProtection="0"/>
    <xf numFmtId="0" fontId="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7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7" fillId="0" borderId="2" applyNumberFormat="0" applyFill="0" applyAlignment="0" applyProtection="0"/>
    <xf numFmtId="0" fontId="58" fillId="17" borderId="3" applyNumberFormat="0" applyAlignment="0" applyProtection="0"/>
    <xf numFmtId="0" fontId="0" fillId="18" borderId="4" applyNumberFormat="0" applyAlignment="0" applyProtection="0"/>
    <xf numFmtId="0" fontId="48" fillId="0" borderId="0">
      <alignment/>
      <protection/>
    </xf>
    <xf numFmtId="0" fontId="59" fillId="19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4" fillId="0" borderId="8" applyNumberFormat="0" applyFill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5" fillId="16" borderId="9" applyNumberFormat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3" fontId="0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/>
    </xf>
    <xf numFmtId="3" fontId="10" fillId="18" borderId="14" xfId="0" applyNumberFormat="1" applyFont="1" applyFill="1" applyBorder="1" applyAlignment="1">
      <alignment horizontal="left"/>
    </xf>
    <xf numFmtId="3" fontId="5" fillId="18" borderId="14" xfId="0" applyNumberFormat="1" applyFont="1" applyFill="1" applyBorder="1" applyAlignment="1">
      <alignment/>
    </xf>
    <xf numFmtId="3" fontId="5" fillId="18" borderId="15" xfId="0" applyNumberFormat="1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 horizontal="center"/>
    </xf>
    <xf numFmtId="3" fontId="8" fillId="24" borderId="17" xfId="0" applyNumberFormat="1" applyFont="1" applyFill="1" applyBorder="1" applyAlignment="1">
      <alignment horizontal="center"/>
    </xf>
    <xf numFmtId="3" fontId="8" fillId="24" borderId="16" xfId="0" applyNumberFormat="1" applyFont="1" applyFill="1" applyBorder="1" applyAlignment="1">
      <alignment horizontal="center"/>
    </xf>
    <xf numFmtId="3" fontId="8" fillId="4" borderId="18" xfId="0" applyNumberFormat="1" applyFont="1" applyFill="1" applyBorder="1" applyAlignment="1">
      <alignment horizontal="center"/>
    </xf>
    <xf numFmtId="3" fontId="8" fillId="18" borderId="19" xfId="0" applyNumberFormat="1" applyFont="1" applyFill="1" applyBorder="1" applyAlignment="1">
      <alignment horizontal="right"/>
    </xf>
    <xf numFmtId="3" fontId="5" fillId="18" borderId="19" xfId="0" applyNumberFormat="1" applyFont="1" applyFill="1" applyBorder="1" applyAlignment="1">
      <alignment/>
    </xf>
    <xf numFmtId="3" fontId="5" fillId="18" borderId="20" xfId="0" applyNumberFormat="1" applyFont="1" applyFill="1" applyBorder="1" applyAlignment="1">
      <alignment/>
    </xf>
    <xf numFmtId="0" fontId="11" fillId="24" borderId="21" xfId="0" applyFont="1" applyFill="1" applyBorder="1" applyAlignment="1">
      <alignment horizontal="left"/>
    </xf>
    <xf numFmtId="0" fontId="8" fillId="24" borderId="21" xfId="0" applyFont="1" applyFill="1" applyBorder="1" applyAlignment="1">
      <alignment horizontal="center"/>
    </xf>
    <xf numFmtId="1" fontId="8" fillId="24" borderId="19" xfId="0" applyNumberFormat="1" applyFont="1" applyFill="1" applyBorder="1" applyAlignment="1">
      <alignment horizontal="center"/>
    </xf>
    <xf numFmtId="1" fontId="8" fillId="2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8" fillId="18" borderId="24" xfId="0" applyNumberFormat="1" applyFont="1" applyFill="1" applyBorder="1" applyAlignment="1">
      <alignment horizontal="center"/>
    </xf>
    <xf numFmtId="1" fontId="8" fillId="18" borderId="25" xfId="0" applyNumberFormat="1" applyFont="1" applyFill="1" applyBorder="1" applyAlignment="1">
      <alignment horizontal="center"/>
    </xf>
    <xf numFmtId="0" fontId="12" fillId="24" borderId="26" xfId="0" applyFont="1" applyFill="1" applyBorder="1" applyAlignment="1">
      <alignment/>
    </xf>
    <xf numFmtId="0" fontId="13" fillId="24" borderId="26" xfId="0" applyFont="1" applyFill="1" applyBorder="1" applyAlignment="1">
      <alignment horizontal="left"/>
    </xf>
    <xf numFmtId="3" fontId="13" fillId="24" borderId="26" xfId="0" applyNumberFormat="1" applyFont="1" applyFill="1" applyBorder="1" applyAlignment="1">
      <alignment/>
    </xf>
    <xf numFmtId="3" fontId="13" fillId="4" borderId="27" xfId="0" applyNumberFormat="1" applyFont="1" applyFill="1" applyBorder="1" applyAlignment="1">
      <alignment/>
    </xf>
    <xf numFmtId="3" fontId="13" fillId="18" borderId="28" xfId="0" applyNumberFormat="1" applyFont="1" applyFill="1" applyBorder="1" applyAlignment="1">
      <alignment/>
    </xf>
    <xf numFmtId="164" fontId="13" fillId="0" borderId="29" xfId="0" applyNumberFormat="1" applyFont="1" applyFill="1" applyBorder="1" applyAlignment="1">
      <alignment/>
    </xf>
    <xf numFmtId="0" fontId="13" fillId="24" borderId="30" xfId="0" applyFont="1" applyFill="1" applyBorder="1" applyAlignment="1">
      <alignment horizontal="center"/>
    </xf>
    <xf numFmtId="3" fontId="13" fillId="24" borderId="30" xfId="0" applyNumberFormat="1" applyFont="1" applyFill="1" applyBorder="1" applyAlignment="1">
      <alignment/>
    </xf>
    <xf numFmtId="166" fontId="13" fillId="18" borderId="29" xfId="57" applyNumberFormat="1" applyFont="1" applyFill="1" applyBorder="1" applyAlignment="1" applyProtection="1">
      <alignment/>
      <protection/>
    </xf>
    <xf numFmtId="3" fontId="15" fillId="24" borderId="30" xfId="0" applyNumberFormat="1" applyFont="1" applyFill="1" applyBorder="1" applyAlignment="1">
      <alignment/>
    </xf>
    <xf numFmtId="164" fontId="13" fillId="0" borderId="31" xfId="0" applyNumberFormat="1" applyFont="1" applyFill="1" applyBorder="1" applyAlignment="1">
      <alignment/>
    </xf>
    <xf numFmtId="0" fontId="13" fillId="24" borderId="32" xfId="0" applyFont="1" applyFill="1" applyBorder="1" applyAlignment="1">
      <alignment horizontal="center"/>
    </xf>
    <xf numFmtId="3" fontId="13" fillId="24" borderId="32" xfId="0" applyNumberFormat="1" applyFont="1" applyFill="1" applyBorder="1" applyAlignment="1">
      <alignment/>
    </xf>
    <xf numFmtId="166" fontId="13" fillId="18" borderId="31" xfId="57" applyNumberFormat="1" applyFont="1" applyFill="1" applyBorder="1" applyAlignment="1" applyProtection="1">
      <alignment/>
      <protection/>
    </xf>
    <xf numFmtId="0" fontId="12" fillId="0" borderId="24" xfId="0" applyFont="1" applyFill="1" applyBorder="1" applyAlignment="1">
      <alignment/>
    </xf>
    <xf numFmtId="0" fontId="12" fillId="24" borderId="24" xfId="0" applyFont="1" applyFill="1" applyBorder="1" applyAlignment="1">
      <alignment horizontal="center"/>
    </xf>
    <xf numFmtId="3" fontId="12" fillId="24" borderId="24" xfId="0" applyNumberFormat="1" applyFont="1" applyFill="1" applyBorder="1" applyAlignment="1">
      <alignment/>
    </xf>
    <xf numFmtId="166" fontId="12" fillId="4" borderId="33" xfId="57" applyNumberFormat="1" applyFont="1" applyFill="1" applyBorder="1" applyAlignment="1" applyProtection="1">
      <alignment horizontal="right"/>
      <protection/>
    </xf>
    <xf numFmtId="166" fontId="12" fillId="18" borderId="24" xfId="57" applyNumberFormat="1" applyFont="1" applyFill="1" applyBorder="1" applyAlignment="1" applyProtection="1">
      <alignment/>
      <protection/>
    </xf>
    <xf numFmtId="0" fontId="13" fillId="0" borderId="26" xfId="0" applyFont="1" applyFill="1" applyBorder="1" applyAlignment="1">
      <alignment/>
    </xf>
    <xf numFmtId="0" fontId="13" fillId="24" borderId="26" xfId="0" applyFont="1" applyFill="1" applyBorder="1" applyAlignment="1">
      <alignment horizontal="center"/>
    </xf>
    <xf numFmtId="166" fontId="13" fillId="18" borderId="26" xfId="57" applyNumberFormat="1" applyFont="1" applyFill="1" applyBorder="1" applyAlignment="1" applyProtection="1">
      <alignment/>
      <protection/>
    </xf>
    <xf numFmtId="166" fontId="13" fillId="18" borderId="34" xfId="57" applyNumberFormat="1" applyFont="1" applyFill="1" applyBorder="1" applyAlignment="1" applyProtection="1">
      <alignment/>
      <protection/>
    </xf>
    <xf numFmtId="0" fontId="12" fillId="0" borderId="32" xfId="0" applyFont="1" applyFill="1" applyBorder="1" applyAlignment="1">
      <alignment/>
    </xf>
    <xf numFmtId="166" fontId="13" fillId="4" borderId="35" xfId="57" applyNumberFormat="1" applyFont="1" applyFill="1" applyBorder="1" applyAlignment="1" applyProtection="1">
      <alignment/>
      <protection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/>
    </xf>
    <xf numFmtId="164" fontId="12" fillId="4" borderId="36" xfId="0" applyNumberFormat="1" applyFont="1" applyFill="1" applyBorder="1" applyAlignment="1">
      <alignment/>
    </xf>
    <xf numFmtId="164" fontId="12" fillId="18" borderId="25" xfId="0" applyNumberFormat="1" applyFont="1" applyFill="1" applyBorder="1" applyAlignment="1">
      <alignment/>
    </xf>
    <xf numFmtId="3" fontId="13" fillId="18" borderId="34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3" fontId="13" fillId="4" borderId="37" xfId="0" applyNumberFormat="1" applyFont="1" applyFill="1" applyBorder="1" applyAlignment="1">
      <alignment/>
    </xf>
    <xf numFmtId="3" fontId="13" fillId="18" borderId="26" xfId="0" applyNumberFormat="1" applyFont="1" applyFill="1" applyBorder="1" applyAlignment="1">
      <alignment/>
    </xf>
    <xf numFmtId="0" fontId="13" fillId="24" borderId="30" xfId="0" applyFont="1" applyFill="1" applyBorder="1" applyAlignment="1">
      <alignment/>
    </xf>
    <xf numFmtId="3" fontId="13" fillId="4" borderId="38" xfId="0" applyNumberFormat="1" applyFont="1" applyFill="1" applyBorder="1" applyAlignment="1">
      <alignment/>
    </xf>
    <xf numFmtId="3" fontId="13" fillId="18" borderId="29" xfId="0" applyNumberFormat="1" applyFont="1" applyFill="1" applyBorder="1" applyAlignment="1">
      <alignment/>
    </xf>
    <xf numFmtId="0" fontId="13" fillId="24" borderId="32" xfId="0" applyFont="1" applyFill="1" applyBorder="1" applyAlignment="1">
      <alignment/>
    </xf>
    <xf numFmtId="3" fontId="13" fillId="18" borderId="32" xfId="0" applyNumberFormat="1" applyFont="1" applyFill="1" applyBorder="1" applyAlignment="1">
      <alignment/>
    </xf>
    <xf numFmtId="0" fontId="12" fillId="24" borderId="24" xfId="0" applyFont="1" applyFill="1" applyBorder="1" applyAlignment="1">
      <alignment/>
    </xf>
    <xf numFmtId="3" fontId="12" fillId="4" borderId="33" xfId="0" applyNumberFormat="1" applyFont="1" applyFill="1" applyBorder="1" applyAlignment="1">
      <alignment/>
    </xf>
    <xf numFmtId="3" fontId="12" fillId="18" borderId="24" xfId="0" applyNumberFormat="1" applyFont="1" applyFill="1" applyBorder="1" applyAlignment="1">
      <alignment/>
    </xf>
    <xf numFmtId="3" fontId="12" fillId="18" borderId="25" xfId="0" applyNumberFormat="1" applyFont="1" applyFill="1" applyBorder="1" applyAlignment="1">
      <alignment/>
    </xf>
    <xf numFmtId="0" fontId="13" fillId="24" borderId="26" xfId="0" applyFont="1" applyFill="1" applyBorder="1" applyAlignment="1">
      <alignment/>
    </xf>
    <xf numFmtId="3" fontId="13" fillId="18" borderId="30" xfId="0" applyNumberFormat="1" applyFont="1" applyFill="1" applyBorder="1" applyAlignment="1">
      <alignment/>
    </xf>
    <xf numFmtId="3" fontId="13" fillId="4" borderId="39" xfId="0" applyNumberFormat="1" applyFont="1" applyFill="1" applyBorder="1" applyAlignment="1">
      <alignment/>
    </xf>
    <xf numFmtId="0" fontId="12" fillId="24" borderId="30" xfId="0" applyFont="1" applyFill="1" applyBorder="1" applyAlignment="1">
      <alignment/>
    </xf>
    <xf numFmtId="3" fontId="13" fillId="24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4" borderId="39" xfId="0" applyNumberFormat="1" applyFont="1" applyFill="1" applyBorder="1" applyAlignment="1">
      <alignment/>
    </xf>
    <xf numFmtId="3" fontId="13" fillId="18" borderId="30" xfId="0" applyNumberFormat="1" applyFont="1" applyFill="1" applyBorder="1" applyAlignment="1">
      <alignment/>
    </xf>
    <xf numFmtId="3" fontId="13" fillId="18" borderId="29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164" fontId="13" fillId="0" borderId="30" xfId="0" applyNumberFormat="1" applyFont="1" applyFill="1" applyBorder="1" applyAlignment="1">
      <alignment/>
    </xf>
    <xf numFmtId="164" fontId="13" fillId="4" borderId="38" xfId="0" applyNumberFormat="1" applyFont="1" applyFill="1" applyBorder="1" applyAlignment="1">
      <alignment/>
    </xf>
    <xf numFmtId="164" fontId="13" fillId="18" borderId="29" xfId="0" applyNumberFormat="1" applyFont="1" applyFill="1" applyBorder="1" applyAlignment="1">
      <alignment/>
    </xf>
    <xf numFmtId="3" fontId="13" fillId="24" borderId="32" xfId="0" applyNumberFormat="1" applyFont="1" applyFill="1" applyBorder="1" applyAlignment="1">
      <alignment/>
    </xf>
    <xf numFmtId="3" fontId="13" fillId="4" borderId="35" xfId="0" applyNumberFormat="1" applyFont="1" applyFill="1" applyBorder="1" applyAlignment="1">
      <alignment/>
    </xf>
    <xf numFmtId="3" fontId="13" fillId="18" borderId="40" xfId="0" applyNumberFormat="1" applyFont="1" applyFill="1" applyBorder="1" applyAlignment="1">
      <alignment/>
    </xf>
    <xf numFmtId="0" fontId="13" fillId="24" borderId="16" xfId="0" applyFont="1" applyFill="1" applyBorder="1" applyAlignment="1">
      <alignment/>
    </xf>
    <xf numFmtId="3" fontId="13" fillId="24" borderId="16" xfId="0" applyNumberFormat="1" applyFont="1" applyFill="1" applyBorder="1" applyAlignment="1">
      <alignment/>
    </xf>
    <xf numFmtId="3" fontId="13" fillId="18" borderId="16" xfId="0" applyNumberFormat="1" applyFont="1" applyFill="1" applyBorder="1" applyAlignment="1">
      <alignment/>
    </xf>
    <xf numFmtId="3" fontId="13" fillId="18" borderId="17" xfId="0" applyNumberFormat="1" applyFont="1" applyFill="1" applyBorder="1" applyAlignment="1">
      <alignment/>
    </xf>
    <xf numFmtId="0" fontId="12" fillId="24" borderId="41" xfId="0" applyFont="1" applyFill="1" applyBorder="1" applyAlignment="1">
      <alignment/>
    </xf>
    <xf numFmtId="0" fontId="12" fillId="24" borderId="41" xfId="0" applyFont="1" applyFill="1" applyBorder="1" applyAlignment="1">
      <alignment horizontal="center"/>
    </xf>
    <xf numFmtId="3" fontId="12" fillId="24" borderId="41" xfId="0" applyNumberFormat="1" applyFont="1" applyFill="1" applyBorder="1" applyAlignment="1">
      <alignment/>
    </xf>
    <xf numFmtId="3" fontId="12" fillId="24" borderId="42" xfId="0" applyNumberFormat="1" applyFont="1" applyFill="1" applyBorder="1" applyAlignment="1">
      <alignment/>
    </xf>
    <xf numFmtId="3" fontId="12" fillId="18" borderId="41" xfId="0" applyNumberFormat="1" applyFont="1" applyFill="1" applyBorder="1" applyAlignment="1">
      <alignment/>
    </xf>
    <xf numFmtId="0" fontId="3" fillId="7" borderId="24" xfId="0" applyFont="1" applyFill="1" applyBorder="1" applyAlignment="1">
      <alignment/>
    </xf>
    <xf numFmtId="3" fontId="3" fillId="7" borderId="43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3" fontId="9" fillId="18" borderId="11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4" borderId="22" xfId="0" applyNumberFormat="1" applyFont="1" applyFill="1" applyBorder="1" applyAlignment="1">
      <alignment horizontal="center"/>
    </xf>
    <xf numFmtId="0" fontId="12" fillId="24" borderId="26" xfId="0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3" fontId="12" fillId="18" borderId="44" xfId="0" applyNumberFormat="1" applyFont="1" applyFill="1" applyBorder="1" applyAlignment="1">
      <alignment/>
    </xf>
    <xf numFmtId="3" fontId="12" fillId="18" borderId="28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12" fillId="18" borderId="34" xfId="0" applyNumberFormat="1" applyFont="1" applyFill="1" applyBorder="1" applyAlignment="1">
      <alignment/>
    </xf>
    <xf numFmtId="0" fontId="13" fillId="24" borderId="30" xfId="0" applyFont="1" applyFill="1" applyBorder="1" applyAlignment="1">
      <alignment/>
    </xf>
    <xf numFmtId="3" fontId="13" fillId="24" borderId="45" xfId="0" applyNumberFormat="1" applyFont="1" applyFill="1" applyBorder="1" applyAlignment="1">
      <alignment/>
    </xf>
    <xf numFmtId="3" fontId="14" fillId="4" borderId="29" xfId="0" applyNumberFormat="1" applyFont="1" applyFill="1" applyBorder="1" applyAlignment="1">
      <alignment/>
    </xf>
    <xf numFmtId="3" fontId="14" fillId="18" borderId="29" xfId="0" applyNumberFormat="1" applyFont="1" applyFill="1" applyBorder="1" applyAlignment="1">
      <alignment/>
    </xf>
    <xf numFmtId="0" fontId="13" fillId="0" borderId="30" xfId="0" applyFont="1" applyFill="1" applyBorder="1" applyAlignment="1">
      <alignment/>
    </xf>
    <xf numFmtId="3" fontId="13" fillId="4" borderId="30" xfId="0" applyNumberFormat="1" applyFont="1" applyFill="1" applyBorder="1" applyAlignment="1">
      <alignment/>
    </xf>
    <xf numFmtId="3" fontId="12" fillId="24" borderId="46" xfId="0" applyNumberFormat="1" applyFont="1" applyFill="1" applyBorder="1" applyAlignment="1">
      <alignment/>
    </xf>
    <xf numFmtId="0" fontId="13" fillId="24" borderId="31" xfId="0" applyFont="1" applyFill="1" applyBorder="1" applyAlignment="1">
      <alignment/>
    </xf>
    <xf numFmtId="0" fontId="13" fillId="24" borderId="47" xfId="0" applyFont="1" applyFill="1" applyBorder="1" applyAlignment="1">
      <alignment horizontal="center"/>
    </xf>
    <xf numFmtId="3" fontId="13" fillId="24" borderId="48" xfId="0" applyNumberFormat="1" applyFont="1" applyFill="1" applyBorder="1" applyAlignment="1">
      <alignment/>
    </xf>
    <xf numFmtId="3" fontId="13" fillId="4" borderId="32" xfId="0" applyNumberFormat="1" applyFont="1" applyFill="1" applyBorder="1" applyAlignment="1">
      <alignment/>
    </xf>
    <xf numFmtId="3" fontId="13" fillId="18" borderId="31" xfId="0" applyNumberFormat="1" applyFont="1" applyFill="1" applyBorder="1" applyAlignment="1">
      <alignment/>
    </xf>
    <xf numFmtId="0" fontId="12" fillId="24" borderId="41" xfId="0" applyFont="1" applyFill="1" applyBorder="1" applyAlignment="1">
      <alignment/>
    </xf>
    <xf numFmtId="0" fontId="12" fillId="24" borderId="41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/>
    </xf>
    <xf numFmtId="3" fontId="12" fillId="24" borderId="41" xfId="0" applyNumberFormat="1" applyFont="1" applyFill="1" applyBorder="1" applyAlignment="1">
      <alignment/>
    </xf>
    <xf numFmtId="3" fontId="12" fillId="4" borderId="41" xfId="0" applyNumberFormat="1" applyFont="1" applyFill="1" applyBorder="1" applyAlignment="1">
      <alignment/>
    </xf>
    <xf numFmtId="3" fontId="12" fillId="18" borderId="41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0" fillId="24" borderId="30" xfId="0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/>
    </xf>
    <xf numFmtId="3" fontId="14" fillId="4" borderId="30" xfId="0" applyNumberFormat="1" applyFont="1" applyFill="1" applyBorder="1" applyAlignment="1">
      <alignment/>
    </xf>
    <xf numFmtId="3" fontId="12" fillId="24" borderId="26" xfId="0" applyNumberFormat="1" applyFont="1" applyFill="1" applyBorder="1" applyAlignment="1">
      <alignment/>
    </xf>
    <xf numFmtId="3" fontId="12" fillId="4" borderId="34" xfId="0" applyNumberFormat="1" applyFont="1" applyFill="1" applyBorder="1" applyAlignment="1">
      <alignment/>
    </xf>
    <xf numFmtId="3" fontId="13" fillId="4" borderId="34" xfId="0" applyNumberFormat="1" applyFont="1" applyFill="1" applyBorder="1" applyAlignment="1">
      <alignment/>
    </xf>
    <xf numFmtId="0" fontId="12" fillId="24" borderId="30" xfId="0" applyFont="1" applyFill="1" applyBorder="1" applyAlignment="1">
      <alignment/>
    </xf>
    <xf numFmtId="3" fontId="12" fillId="24" borderId="30" xfId="0" applyNumberFormat="1" applyFont="1" applyFill="1" applyBorder="1" applyAlignment="1">
      <alignment/>
    </xf>
    <xf numFmtId="3" fontId="12" fillId="4" borderId="30" xfId="0" applyNumberFormat="1" applyFont="1" applyFill="1" applyBorder="1" applyAlignment="1">
      <alignment/>
    </xf>
    <xf numFmtId="3" fontId="12" fillId="18" borderId="29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5" fillId="24" borderId="30" xfId="0" applyFont="1" applyFill="1" applyBorder="1" applyAlignment="1">
      <alignment/>
    </xf>
    <xf numFmtId="3" fontId="15" fillId="24" borderId="26" xfId="0" applyNumberFormat="1" applyFont="1" applyFill="1" applyBorder="1" applyAlignment="1">
      <alignment/>
    </xf>
    <xf numFmtId="3" fontId="12" fillId="4" borderId="41" xfId="0" applyNumberFormat="1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4" borderId="28" xfId="0" applyNumberFormat="1" applyFont="1" applyFill="1" applyBorder="1" applyAlignment="1">
      <alignment/>
    </xf>
    <xf numFmtId="3" fontId="13" fillId="24" borderId="49" xfId="0" applyNumberFormat="1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3" fontId="21" fillId="24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3" fontId="13" fillId="0" borderId="50" xfId="0" applyNumberFormat="1" applyFont="1" applyFill="1" applyBorder="1" applyAlignment="1">
      <alignment/>
    </xf>
    <xf numFmtId="3" fontId="13" fillId="4" borderId="51" xfId="0" applyNumberFormat="1" applyFont="1" applyFill="1" applyBorder="1" applyAlignment="1">
      <alignment/>
    </xf>
    <xf numFmtId="0" fontId="12" fillId="24" borderId="30" xfId="0" applyFont="1" applyFill="1" applyBorder="1" applyAlignment="1">
      <alignment horizontal="center"/>
    </xf>
    <xf numFmtId="3" fontId="12" fillId="4" borderId="29" xfId="0" applyNumberFormat="1" applyFont="1" applyFill="1" applyBorder="1" applyAlignment="1">
      <alignment/>
    </xf>
    <xf numFmtId="0" fontId="12" fillId="24" borderId="29" xfId="0" applyFont="1" applyFill="1" applyBorder="1" applyAlignment="1">
      <alignment/>
    </xf>
    <xf numFmtId="0" fontId="22" fillId="24" borderId="10" xfId="0" applyFont="1" applyFill="1" applyBorder="1" applyAlignment="1">
      <alignment horizontal="left"/>
    </xf>
    <xf numFmtId="3" fontId="8" fillId="24" borderId="52" xfId="0" applyNumberFormat="1" applyFont="1" applyFill="1" applyBorder="1" applyAlignment="1">
      <alignment horizontal="center"/>
    </xf>
    <xf numFmtId="3" fontId="9" fillId="18" borderId="14" xfId="0" applyNumberFormat="1" applyFont="1" applyFill="1" applyBorder="1" applyAlignment="1">
      <alignment/>
    </xf>
    <xf numFmtId="3" fontId="8" fillId="24" borderId="53" xfId="0" applyNumberFormat="1" applyFont="1" applyFill="1" applyBorder="1" applyAlignment="1">
      <alignment horizontal="center"/>
    </xf>
    <xf numFmtId="3" fontId="8" fillId="4" borderId="15" xfId="0" applyNumberFormat="1" applyFont="1" applyFill="1" applyBorder="1" applyAlignment="1">
      <alignment horizontal="center"/>
    </xf>
    <xf numFmtId="1" fontId="8" fillId="24" borderId="54" xfId="0" applyNumberFormat="1" applyFont="1" applyFill="1" applyBorder="1" applyAlignment="1">
      <alignment horizontal="center"/>
    </xf>
    <xf numFmtId="1" fontId="8" fillId="4" borderId="19" xfId="0" applyNumberFormat="1" applyFont="1" applyFill="1" applyBorder="1" applyAlignment="1">
      <alignment horizontal="center"/>
    </xf>
    <xf numFmtId="3" fontId="13" fillId="4" borderId="28" xfId="0" applyNumberFormat="1" applyFont="1" applyFill="1" applyBorder="1" applyAlignment="1">
      <alignment/>
    </xf>
    <xf numFmtId="3" fontId="13" fillId="4" borderId="55" xfId="0" applyNumberFormat="1" applyFont="1" applyFill="1" applyBorder="1" applyAlignment="1">
      <alignment/>
    </xf>
    <xf numFmtId="3" fontId="12" fillId="4" borderId="36" xfId="0" applyNumberFormat="1" applyFont="1" applyFill="1" applyBorder="1" applyAlignment="1">
      <alignment/>
    </xf>
    <xf numFmtId="3" fontId="13" fillId="4" borderId="56" xfId="0" applyNumberFormat="1" applyFont="1" applyFill="1" applyBorder="1" applyAlignment="1">
      <alignment/>
    </xf>
    <xf numFmtId="0" fontId="12" fillId="24" borderId="16" xfId="0" applyFont="1" applyFill="1" applyBorder="1" applyAlignment="1">
      <alignment/>
    </xf>
    <xf numFmtId="3" fontId="12" fillId="24" borderId="16" xfId="0" applyNumberFormat="1" applyFont="1" applyFill="1" applyBorder="1" applyAlignment="1">
      <alignment/>
    </xf>
    <xf numFmtId="3" fontId="12" fillId="4" borderId="56" xfId="0" applyNumberFormat="1" applyFont="1" applyFill="1" applyBorder="1" applyAlignment="1">
      <alignment/>
    </xf>
    <xf numFmtId="3" fontId="12" fillId="18" borderId="16" xfId="0" applyNumberFormat="1" applyFont="1" applyFill="1" applyBorder="1" applyAlignment="1">
      <alignment/>
    </xf>
    <xf numFmtId="3" fontId="12" fillId="18" borderId="17" xfId="0" applyNumberFormat="1" applyFont="1" applyFill="1" applyBorder="1" applyAlignment="1">
      <alignment/>
    </xf>
    <xf numFmtId="3" fontId="13" fillId="4" borderId="57" xfId="0" applyNumberFormat="1" applyFont="1" applyFill="1" applyBorder="1" applyAlignment="1">
      <alignment/>
    </xf>
    <xf numFmtId="3" fontId="13" fillId="4" borderId="58" xfId="0" applyNumberFormat="1" applyFont="1" applyFill="1" applyBorder="1" applyAlignment="1">
      <alignment/>
    </xf>
    <xf numFmtId="3" fontId="12" fillId="4" borderId="59" xfId="0" applyNumberFormat="1" applyFont="1" applyFill="1" applyBorder="1" applyAlignment="1">
      <alignment/>
    </xf>
    <xf numFmtId="3" fontId="12" fillId="4" borderId="38" xfId="0" applyNumberFormat="1" applyFont="1" applyFill="1" applyBorder="1" applyAlignment="1">
      <alignment/>
    </xf>
    <xf numFmtId="3" fontId="23" fillId="4" borderId="38" xfId="0" applyNumberFormat="1" applyFont="1" applyFill="1" applyBorder="1" applyAlignment="1">
      <alignment/>
    </xf>
    <xf numFmtId="0" fontId="23" fillId="0" borderId="32" xfId="0" applyFont="1" applyFill="1" applyBorder="1" applyAlignment="1">
      <alignment/>
    </xf>
    <xf numFmtId="3" fontId="23" fillId="24" borderId="32" xfId="0" applyNumberFormat="1" applyFont="1" applyFill="1" applyBorder="1" applyAlignment="1">
      <alignment/>
    </xf>
    <xf numFmtId="3" fontId="23" fillId="4" borderId="55" xfId="0" applyNumberFormat="1" applyFont="1" applyFill="1" applyBorder="1" applyAlignment="1">
      <alignment/>
    </xf>
    <xf numFmtId="3" fontId="23" fillId="18" borderId="32" xfId="0" applyNumberFormat="1" applyFont="1" applyFill="1" applyBorder="1" applyAlignment="1">
      <alignment/>
    </xf>
    <xf numFmtId="3" fontId="23" fillId="18" borderId="31" xfId="0" applyNumberFormat="1" applyFont="1" applyFill="1" applyBorder="1" applyAlignment="1">
      <alignment/>
    </xf>
    <xf numFmtId="166" fontId="12" fillId="0" borderId="24" xfId="57" applyNumberFormat="1" applyFont="1" applyFill="1" applyBorder="1" applyAlignment="1" applyProtection="1">
      <alignment/>
      <protection/>
    </xf>
    <xf numFmtId="166" fontId="13" fillId="0" borderId="26" xfId="57" applyNumberFormat="1" applyFont="1" applyFill="1" applyBorder="1" applyAlignment="1" applyProtection="1">
      <alignment/>
      <protection/>
    </xf>
    <xf numFmtId="166" fontId="13" fillId="0" borderId="32" xfId="57" applyNumberFormat="1" applyFont="1" applyFill="1" applyBorder="1" applyAlignment="1" applyProtection="1">
      <alignment/>
      <protection/>
    </xf>
    <xf numFmtId="164" fontId="12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3" fillId="24" borderId="30" xfId="0" applyNumberFormat="1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13" fillId="18" borderId="34" xfId="0" applyNumberFormat="1" applyFont="1" applyFill="1" applyBorder="1" applyAlignment="1">
      <alignment/>
    </xf>
    <xf numFmtId="0" fontId="13" fillId="24" borderId="30" xfId="0" applyFont="1" applyFill="1" applyBorder="1" applyAlignment="1">
      <alignment horizontal="center"/>
    </xf>
    <xf numFmtId="3" fontId="13" fillId="18" borderId="29" xfId="0" applyNumberFormat="1" applyFont="1" applyFill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Alignment="1">
      <alignment horizontal="right"/>
    </xf>
    <xf numFmtId="3" fontId="13" fillId="4" borderId="3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3" fontId="4" fillId="24" borderId="0" xfId="0" applyNumberFormat="1" applyFont="1" applyFill="1" applyAlignment="1">
      <alignment/>
    </xf>
    <xf numFmtId="3" fontId="13" fillId="24" borderId="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/>
    </xf>
    <xf numFmtId="3" fontId="13" fillId="24" borderId="60" xfId="0" applyNumberFormat="1" applyFont="1" applyFill="1" applyBorder="1" applyAlignment="1">
      <alignment/>
    </xf>
    <xf numFmtId="0" fontId="15" fillId="24" borderId="30" xfId="0" applyNumberFormat="1" applyFont="1" applyFill="1" applyBorder="1" applyAlignment="1">
      <alignment/>
    </xf>
    <xf numFmtId="0" fontId="12" fillId="24" borderId="30" xfId="0" applyNumberFormat="1" applyFont="1" applyFill="1" applyBorder="1" applyAlignment="1">
      <alignment/>
    </xf>
    <xf numFmtId="0" fontId="13" fillId="24" borderId="30" xfId="0" applyNumberFormat="1" applyFont="1" applyFill="1" applyBorder="1" applyAlignment="1">
      <alignment/>
    </xf>
    <xf numFmtId="0" fontId="13" fillId="24" borderId="31" xfId="0" applyNumberFormat="1" applyFont="1" applyFill="1" applyBorder="1" applyAlignment="1">
      <alignment/>
    </xf>
    <xf numFmtId="0" fontId="12" fillId="24" borderId="16" xfId="0" applyFont="1" applyFill="1" applyBorder="1" applyAlignment="1">
      <alignment horizontal="center"/>
    </xf>
    <xf numFmtId="3" fontId="28" fillId="24" borderId="0" xfId="0" applyNumberFormat="1" applyFont="1" applyFill="1" applyAlignment="1">
      <alignment/>
    </xf>
    <xf numFmtId="0" fontId="13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1" fontId="13" fillId="24" borderId="30" xfId="0" applyNumberFormat="1" applyFont="1" applyFill="1" applyBorder="1" applyAlignment="1">
      <alignment horizontal="center"/>
    </xf>
    <xf numFmtId="3" fontId="24" fillId="18" borderId="29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 horizontal="right"/>
    </xf>
    <xf numFmtId="3" fontId="13" fillId="24" borderId="32" xfId="0" applyNumberFormat="1" applyFont="1" applyFill="1" applyBorder="1" applyAlignment="1">
      <alignment/>
    </xf>
    <xf numFmtId="3" fontId="13" fillId="4" borderId="31" xfId="0" applyNumberFormat="1" applyFont="1" applyFill="1" applyBorder="1" applyAlignment="1">
      <alignment/>
    </xf>
    <xf numFmtId="3" fontId="13" fillId="18" borderId="31" xfId="0" applyNumberFormat="1" applyFont="1" applyFill="1" applyBorder="1" applyAlignment="1">
      <alignment/>
    </xf>
    <xf numFmtId="0" fontId="13" fillId="24" borderId="32" xfId="0" applyFont="1" applyFill="1" applyBorder="1" applyAlignment="1">
      <alignment horizontal="center"/>
    </xf>
    <xf numFmtId="3" fontId="13" fillId="24" borderId="26" xfId="0" applyNumberFormat="1" applyFont="1" applyFill="1" applyBorder="1" applyAlignment="1">
      <alignment/>
    </xf>
    <xf numFmtId="3" fontId="13" fillId="18" borderId="26" xfId="0" applyNumberFormat="1" applyFont="1" applyFill="1" applyBorder="1" applyAlignment="1">
      <alignment/>
    </xf>
    <xf numFmtId="0" fontId="32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3" fillId="0" borderId="30" xfId="0" applyFont="1" applyFill="1" applyBorder="1" applyAlignment="1">
      <alignment/>
    </xf>
    <xf numFmtId="0" fontId="13" fillId="24" borderId="32" xfId="0" applyFont="1" applyFill="1" applyBorder="1" applyAlignment="1">
      <alignment/>
    </xf>
    <xf numFmtId="3" fontId="13" fillId="18" borderId="32" xfId="0" applyNumberFormat="1" applyFont="1" applyFill="1" applyBorder="1" applyAlignment="1">
      <alignment/>
    </xf>
    <xf numFmtId="3" fontId="13" fillId="4" borderId="38" xfId="0" applyNumberFormat="1" applyFont="1" applyFill="1" applyBorder="1" applyAlignment="1">
      <alignment/>
    </xf>
    <xf numFmtId="3" fontId="13" fillId="4" borderId="27" xfId="0" applyNumberFormat="1" applyFont="1" applyFill="1" applyBorder="1" applyAlignment="1">
      <alignment/>
    </xf>
    <xf numFmtId="164" fontId="12" fillId="18" borderId="61" xfId="0" applyNumberFormat="1" applyFont="1" applyFill="1" applyBorder="1" applyAlignment="1">
      <alignment/>
    </xf>
    <xf numFmtId="3" fontId="13" fillId="18" borderId="62" xfId="0" applyNumberFormat="1" applyFont="1" applyFill="1" applyBorder="1" applyAlignment="1">
      <alignment/>
    </xf>
    <xf numFmtId="3" fontId="12" fillId="24" borderId="63" xfId="0" applyNumberFormat="1" applyFont="1" applyFill="1" applyBorder="1" applyAlignment="1">
      <alignment/>
    </xf>
    <xf numFmtId="3" fontId="13" fillId="4" borderId="64" xfId="0" applyNumberFormat="1" applyFont="1" applyFill="1" applyBorder="1" applyAlignment="1">
      <alignment/>
    </xf>
    <xf numFmtId="166" fontId="12" fillId="18" borderId="65" xfId="57" applyNumberFormat="1" applyFont="1" applyFill="1" applyBorder="1" applyAlignment="1" applyProtection="1">
      <alignment/>
      <protection/>
    </xf>
    <xf numFmtId="0" fontId="15" fillId="24" borderId="30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3" fillId="24" borderId="29" xfId="0" applyFont="1" applyFill="1" applyBorder="1" applyAlignment="1">
      <alignment horizontal="center"/>
    </xf>
    <xf numFmtId="166" fontId="13" fillId="24" borderId="30" xfId="57" applyNumberFormat="1" applyFont="1" applyFill="1" applyBorder="1" applyAlignment="1" applyProtection="1">
      <alignment horizontal="center"/>
      <protection/>
    </xf>
    <xf numFmtId="166" fontId="12" fillId="24" borderId="24" xfId="57" applyNumberFormat="1" applyFont="1" applyFill="1" applyBorder="1" applyAlignment="1" applyProtection="1">
      <alignment horizontal="center"/>
      <protection/>
    </xf>
    <xf numFmtId="166" fontId="12" fillId="24" borderId="41" xfId="57" applyNumberFormat="1" applyFont="1" applyFill="1" applyBorder="1" applyAlignment="1" applyProtection="1">
      <alignment horizontal="center"/>
      <protection/>
    </xf>
    <xf numFmtId="0" fontId="13" fillId="24" borderId="30" xfId="57" applyNumberFormat="1" applyFont="1" applyFill="1" applyBorder="1" applyAlignment="1" applyProtection="1">
      <alignment horizontal="center"/>
      <protection/>
    </xf>
    <xf numFmtId="0" fontId="12" fillId="24" borderId="2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/>
    </xf>
    <xf numFmtId="0" fontId="15" fillId="24" borderId="26" xfId="0" applyFont="1" applyFill="1" applyBorder="1" applyAlignment="1">
      <alignment horizontal="center"/>
    </xf>
    <xf numFmtId="3" fontId="15" fillId="18" borderId="28" xfId="0" applyNumberFormat="1" applyFont="1" applyFill="1" applyBorder="1" applyAlignment="1">
      <alignment/>
    </xf>
    <xf numFmtId="3" fontId="15" fillId="18" borderId="34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15" fillId="18" borderId="29" xfId="0" applyNumberFormat="1" applyFont="1" applyFill="1" applyBorder="1" applyAlignment="1">
      <alignment/>
    </xf>
    <xf numFmtId="3" fontId="15" fillId="4" borderId="3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34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3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3" fontId="2" fillId="25" borderId="0" xfId="0" applyNumberFormat="1" applyFont="1" applyFill="1" applyAlignment="1">
      <alignment/>
    </xf>
    <xf numFmtId="0" fontId="2" fillId="25" borderId="0" xfId="0" applyFont="1" applyFill="1" applyAlignment="1">
      <alignment horizontal="left"/>
    </xf>
    <xf numFmtId="3" fontId="36" fillId="25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37" fillId="25" borderId="0" xfId="0" applyFont="1" applyFill="1" applyAlignment="1">
      <alignment horizontal="left"/>
    </xf>
    <xf numFmtId="3" fontId="0" fillId="26" borderId="66" xfId="0" applyNumberFormat="1" applyFont="1" applyFill="1" applyBorder="1" applyAlignment="1">
      <alignment/>
    </xf>
    <xf numFmtId="3" fontId="0" fillId="26" borderId="67" xfId="0" applyNumberFormat="1" applyFont="1" applyFill="1" applyBorder="1" applyAlignment="1">
      <alignment/>
    </xf>
    <xf numFmtId="0" fontId="0" fillId="26" borderId="66" xfId="0" applyFont="1" applyFill="1" applyBorder="1" applyAlignment="1">
      <alignment horizontal="left"/>
    </xf>
    <xf numFmtId="3" fontId="0" fillId="26" borderId="68" xfId="0" applyNumberFormat="1" applyFont="1" applyFill="1" applyBorder="1" applyAlignment="1">
      <alignment/>
    </xf>
    <xf numFmtId="3" fontId="0" fillId="26" borderId="69" xfId="0" applyNumberFormat="1" applyFont="1" applyFill="1" applyBorder="1" applyAlignment="1">
      <alignment/>
    </xf>
    <xf numFmtId="0" fontId="0" fillId="26" borderId="68" xfId="0" applyFont="1" applyFill="1" applyBorder="1" applyAlignment="1">
      <alignment horizontal="left"/>
    </xf>
    <xf numFmtId="0" fontId="0" fillId="26" borderId="70" xfId="0" applyFont="1" applyFill="1" applyBorder="1" applyAlignment="1">
      <alignment horizontal="left"/>
    </xf>
    <xf numFmtId="3" fontId="0" fillId="26" borderId="71" xfId="0" applyNumberFormat="1" applyFont="1" applyFill="1" applyBorder="1" applyAlignment="1">
      <alignment/>
    </xf>
    <xf numFmtId="3" fontId="0" fillId="26" borderId="7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 horizontal="right"/>
    </xf>
    <xf numFmtId="0" fontId="19" fillId="25" borderId="72" xfId="0" applyFont="1" applyFill="1" applyBorder="1" applyAlignment="1">
      <alignment horizontal="left"/>
    </xf>
    <xf numFmtId="0" fontId="3" fillId="25" borderId="72" xfId="0" applyFont="1" applyFill="1" applyBorder="1" applyAlignment="1">
      <alignment horizontal="left"/>
    </xf>
    <xf numFmtId="3" fontId="3" fillId="25" borderId="72" xfId="0" applyNumberFormat="1" applyFont="1" applyFill="1" applyBorder="1" applyAlignment="1">
      <alignment/>
    </xf>
    <xf numFmtId="3" fontId="4" fillId="25" borderId="72" xfId="0" applyNumberFormat="1" applyFont="1" applyFill="1" applyBorder="1" applyAlignment="1">
      <alignment/>
    </xf>
    <xf numFmtId="3" fontId="5" fillId="25" borderId="72" xfId="0" applyNumberFormat="1" applyFont="1" applyFill="1" applyBorder="1" applyAlignment="1">
      <alignment horizontal="right"/>
    </xf>
    <xf numFmtId="0" fontId="6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left"/>
    </xf>
    <xf numFmtId="3" fontId="0" fillId="25" borderId="0" xfId="0" applyNumberFormat="1" applyFont="1" applyFill="1" applyBorder="1" applyAlignment="1">
      <alignment/>
    </xf>
    <xf numFmtId="0" fontId="7" fillId="25" borderId="66" xfId="0" applyFont="1" applyFill="1" applyBorder="1" applyAlignment="1">
      <alignment/>
    </xf>
    <xf numFmtId="0" fontId="7" fillId="25" borderId="73" xfId="0" applyFont="1" applyFill="1" applyBorder="1" applyAlignment="1">
      <alignment horizontal="left"/>
    </xf>
    <xf numFmtId="3" fontId="8" fillId="25" borderId="66" xfId="0" applyNumberFormat="1" applyFont="1" applyFill="1" applyBorder="1" applyAlignment="1">
      <alignment horizontal="center"/>
    </xf>
    <xf numFmtId="3" fontId="9" fillId="27" borderId="66" xfId="0" applyNumberFormat="1" applyFont="1" applyFill="1" applyBorder="1" applyAlignment="1">
      <alignment/>
    </xf>
    <xf numFmtId="3" fontId="10" fillId="27" borderId="74" xfId="0" applyNumberFormat="1" applyFont="1" applyFill="1" applyBorder="1" applyAlignment="1">
      <alignment horizontal="left"/>
    </xf>
    <xf numFmtId="3" fontId="5" fillId="27" borderId="74" xfId="0" applyNumberFormat="1" applyFont="1" applyFill="1" applyBorder="1" applyAlignment="1">
      <alignment/>
    </xf>
    <xf numFmtId="3" fontId="5" fillId="27" borderId="67" xfId="0" applyNumberFormat="1" applyFont="1" applyFill="1" applyBorder="1" applyAlignment="1">
      <alignment/>
    </xf>
    <xf numFmtId="0" fontId="7" fillId="25" borderId="68" xfId="0" applyFont="1" applyFill="1" applyBorder="1" applyAlignment="1">
      <alignment/>
    </xf>
    <xf numFmtId="0" fontId="7" fillId="25" borderId="75" xfId="0" applyFont="1" applyFill="1" applyBorder="1" applyAlignment="1">
      <alignment horizontal="center"/>
    </xf>
    <xf numFmtId="3" fontId="8" fillId="25" borderId="68" xfId="0" applyNumberFormat="1" applyFont="1" applyFill="1" applyBorder="1" applyAlignment="1">
      <alignment horizontal="center"/>
    </xf>
    <xf numFmtId="3" fontId="8" fillId="28" borderId="73" xfId="0" applyNumberFormat="1" applyFont="1" applyFill="1" applyBorder="1" applyAlignment="1">
      <alignment horizontal="center"/>
    </xf>
    <xf numFmtId="3" fontId="8" fillId="27" borderId="76" xfId="0" applyNumberFormat="1" applyFont="1" applyFill="1" applyBorder="1" applyAlignment="1">
      <alignment horizontal="right"/>
    </xf>
    <xf numFmtId="3" fontId="5" fillId="27" borderId="76" xfId="0" applyNumberFormat="1" applyFont="1" applyFill="1" applyBorder="1" applyAlignment="1">
      <alignment/>
    </xf>
    <xf numFmtId="3" fontId="5" fillId="27" borderId="71" xfId="0" applyNumberFormat="1" applyFont="1" applyFill="1" applyBorder="1" applyAlignment="1">
      <alignment/>
    </xf>
    <xf numFmtId="0" fontId="11" fillId="25" borderId="77" xfId="0" applyFont="1" applyFill="1" applyBorder="1" applyAlignment="1">
      <alignment horizontal="left"/>
    </xf>
    <xf numFmtId="0" fontId="8" fillId="25" borderId="77" xfId="0" applyFont="1" applyFill="1" applyBorder="1" applyAlignment="1">
      <alignment horizontal="center"/>
    </xf>
    <xf numFmtId="1" fontId="8" fillId="0" borderId="70" xfId="0" applyNumberFormat="1" applyFont="1" applyFill="1" applyBorder="1" applyAlignment="1">
      <alignment horizontal="center"/>
    </xf>
    <xf numFmtId="1" fontId="8" fillId="25" borderId="70" xfId="0" applyNumberFormat="1" applyFont="1" applyFill="1" applyBorder="1" applyAlignment="1">
      <alignment horizontal="center"/>
    </xf>
    <xf numFmtId="1" fontId="8" fillId="28" borderId="70" xfId="0" applyNumberFormat="1" applyFont="1" applyFill="1" applyBorder="1" applyAlignment="1">
      <alignment horizontal="center"/>
    </xf>
    <xf numFmtId="1" fontId="8" fillId="27" borderId="78" xfId="0" applyNumberFormat="1" applyFont="1" applyFill="1" applyBorder="1" applyAlignment="1">
      <alignment horizontal="center"/>
    </xf>
    <xf numFmtId="1" fontId="8" fillId="27" borderId="65" xfId="0" applyNumberFormat="1" applyFont="1" applyFill="1" applyBorder="1" applyAlignment="1">
      <alignment horizontal="center"/>
    </xf>
    <xf numFmtId="0" fontId="12" fillId="25" borderId="79" xfId="0" applyFont="1" applyFill="1" applyBorder="1" applyAlignment="1">
      <alignment/>
    </xf>
    <xf numFmtId="0" fontId="12" fillId="25" borderId="79" xfId="0" applyFont="1" applyFill="1" applyBorder="1" applyAlignment="1">
      <alignment horizontal="center"/>
    </xf>
    <xf numFmtId="3" fontId="12" fillId="0" borderId="80" xfId="0" applyNumberFormat="1" applyFont="1" applyFill="1" applyBorder="1" applyAlignment="1">
      <alignment/>
    </xf>
    <xf numFmtId="3" fontId="12" fillId="25" borderId="81" xfId="0" applyNumberFormat="1" applyFont="1" applyFill="1" applyBorder="1" applyAlignment="1">
      <alignment/>
    </xf>
    <xf numFmtId="3" fontId="12" fillId="28" borderId="0" xfId="0" applyNumberFormat="1" applyFont="1" applyFill="1" applyAlignment="1">
      <alignment/>
    </xf>
    <xf numFmtId="3" fontId="12" fillId="27" borderId="82" xfId="0" applyNumberFormat="1" applyFont="1" applyFill="1" applyBorder="1" applyAlignment="1">
      <alignment/>
    </xf>
    <xf numFmtId="3" fontId="12" fillId="27" borderId="83" xfId="0" applyNumberFormat="1" applyFont="1" applyFill="1" applyBorder="1" applyAlignment="1">
      <alignment/>
    </xf>
    <xf numFmtId="3" fontId="13" fillId="0" borderId="84" xfId="0" applyNumberFormat="1" applyFont="1" applyFill="1" applyBorder="1" applyAlignment="1">
      <alignment/>
    </xf>
    <xf numFmtId="3" fontId="13" fillId="25" borderId="85" xfId="0" applyNumberFormat="1" applyFont="1" applyFill="1" applyBorder="1" applyAlignment="1">
      <alignment/>
    </xf>
    <xf numFmtId="3" fontId="13" fillId="28" borderId="84" xfId="0" applyNumberFormat="1" applyFont="1" applyFill="1" applyBorder="1" applyAlignment="1">
      <alignment/>
    </xf>
    <xf numFmtId="3" fontId="13" fillId="27" borderId="86" xfId="0" applyNumberFormat="1" applyFont="1" applyFill="1" applyBorder="1" applyAlignment="1">
      <alignment/>
    </xf>
    <xf numFmtId="3" fontId="13" fillId="27" borderId="83" xfId="0" applyNumberFormat="1" applyFont="1" applyFill="1" applyBorder="1" applyAlignment="1">
      <alignment/>
    </xf>
    <xf numFmtId="0" fontId="13" fillId="25" borderId="79" xfId="0" applyFont="1" applyFill="1" applyBorder="1" applyAlignment="1">
      <alignment/>
    </xf>
    <xf numFmtId="0" fontId="13" fillId="25" borderId="79" xfId="0" applyFont="1" applyFill="1" applyBorder="1" applyAlignment="1">
      <alignment horizontal="center"/>
    </xf>
    <xf numFmtId="3" fontId="13" fillId="0" borderId="8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3" fillId="0" borderId="79" xfId="0" applyNumberFormat="1" applyFont="1" applyFill="1" applyBorder="1" applyAlignment="1">
      <alignment/>
    </xf>
    <xf numFmtId="0" fontId="13" fillId="25" borderId="84" xfId="0" applyFont="1" applyFill="1" applyBorder="1" applyAlignment="1">
      <alignment/>
    </xf>
    <xf numFmtId="0" fontId="13" fillId="25" borderId="84" xfId="0" applyFont="1" applyFill="1" applyBorder="1" applyAlignment="1">
      <alignment horizontal="center"/>
    </xf>
    <xf numFmtId="0" fontId="13" fillId="25" borderId="84" xfId="0" applyFont="1" applyFill="1" applyBorder="1" applyAlignment="1">
      <alignment/>
    </xf>
    <xf numFmtId="0" fontId="12" fillId="25" borderId="88" xfId="0" applyFont="1" applyFill="1" applyBorder="1" applyAlignment="1">
      <alignment/>
    </xf>
    <xf numFmtId="0" fontId="12" fillId="25" borderId="89" xfId="0" applyFont="1" applyFill="1" applyBorder="1" applyAlignment="1">
      <alignment horizontal="left"/>
    </xf>
    <xf numFmtId="3" fontId="12" fillId="0" borderId="90" xfId="0" applyNumberFormat="1" applyFont="1" applyFill="1" applyBorder="1" applyAlignment="1">
      <alignment/>
    </xf>
    <xf numFmtId="3" fontId="12" fillId="25" borderId="89" xfId="0" applyNumberFormat="1" applyFont="1" applyFill="1" applyBorder="1" applyAlignment="1">
      <alignment/>
    </xf>
    <xf numFmtId="3" fontId="12" fillId="28" borderId="91" xfId="0" applyNumberFormat="1" applyFont="1" applyFill="1" applyBorder="1" applyAlignment="1">
      <alignment/>
    </xf>
    <xf numFmtId="3" fontId="12" fillId="27" borderId="92" xfId="0" applyNumberFormat="1" applyFont="1" applyFill="1" applyBorder="1" applyAlignment="1">
      <alignment/>
    </xf>
    <xf numFmtId="3" fontId="12" fillId="27" borderId="9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13" fillId="0" borderId="32" xfId="0" applyFont="1" applyFill="1" applyBorder="1" applyAlignment="1">
      <alignment horizontal="center"/>
    </xf>
    <xf numFmtId="3" fontId="13" fillId="4" borderId="55" xfId="0" applyNumberFormat="1" applyFont="1" applyFill="1" applyBorder="1" applyAlignment="1">
      <alignment/>
    </xf>
    <xf numFmtId="3" fontId="23" fillId="18" borderId="32" xfId="0" applyNumberFormat="1" applyFont="1" applyFill="1" applyBorder="1" applyAlignment="1">
      <alignment/>
    </xf>
    <xf numFmtId="3" fontId="13" fillId="24" borderId="93" xfId="0" applyNumberFormat="1" applyFont="1" applyFill="1" applyBorder="1" applyAlignment="1">
      <alignment/>
    </xf>
    <xf numFmtId="3" fontId="13" fillId="4" borderId="31" xfId="0" applyNumberFormat="1" applyFont="1" applyFill="1" applyBorder="1" applyAlignment="1">
      <alignment/>
    </xf>
    <xf numFmtId="3" fontId="23" fillId="18" borderId="31" xfId="0" applyNumberFormat="1" applyFont="1" applyFill="1" applyBorder="1" applyAlignment="1">
      <alignment/>
    </xf>
    <xf numFmtId="3" fontId="24" fillId="4" borderId="31" xfId="0" applyNumberFormat="1" applyFont="1" applyFill="1" applyBorder="1" applyAlignment="1">
      <alignment/>
    </xf>
    <xf numFmtId="3" fontId="41" fillId="24" borderId="91" xfId="0" applyNumberFormat="1" applyFont="1" applyFill="1" applyBorder="1" applyAlignment="1">
      <alignment/>
    </xf>
    <xf numFmtId="3" fontId="41" fillId="24" borderId="94" xfId="0" applyNumberFormat="1" applyFont="1" applyFill="1" applyBorder="1" applyAlignment="1">
      <alignment/>
    </xf>
    <xf numFmtId="164" fontId="13" fillId="0" borderId="26" xfId="0" applyNumberFormat="1" applyFont="1" applyFill="1" applyBorder="1" applyAlignment="1">
      <alignment/>
    </xf>
    <xf numFmtId="164" fontId="13" fillId="0" borderId="95" xfId="0" applyNumberFormat="1" applyFont="1" applyFill="1" applyBorder="1" applyAlignment="1">
      <alignment/>
    </xf>
    <xf numFmtId="164" fontId="13" fillId="0" borderId="45" xfId="0" applyNumberFormat="1" applyFont="1" applyFill="1" applyBorder="1" applyAlignment="1">
      <alignment/>
    </xf>
    <xf numFmtId="166" fontId="13" fillId="0" borderId="32" xfId="57" applyNumberFormat="1" applyFont="1" applyFill="1" applyBorder="1" applyAlignment="1" applyProtection="1">
      <alignment horizontal="right"/>
      <protection/>
    </xf>
    <xf numFmtId="3" fontId="15" fillId="18" borderId="31" xfId="0" applyNumberFormat="1" applyFont="1" applyFill="1" applyBorder="1" applyAlignment="1">
      <alignment/>
    </xf>
    <xf numFmtId="1" fontId="13" fillId="24" borderId="30" xfId="0" applyNumberFormat="1" applyFont="1" applyFill="1" applyBorder="1" applyAlignment="1">
      <alignment horizontal="center"/>
    </xf>
    <xf numFmtId="0" fontId="13" fillId="24" borderId="29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2" fillId="24" borderId="42" xfId="0" applyFont="1" applyFill="1" applyBorder="1" applyAlignment="1">
      <alignment/>
    </xf>
    <xf numFmtId="0" fontId="12" fillId="24" borderId="96" xfId="0" applyFont="1" applyFill="1" applyBorder="1" applyAlignment="1">
      <alignment horizontal="center"/>
    </xf>
    <xf numFmtId="0" fontId="44" fillId="24" borderId="0" xfId="0" applyFont="1" applyFill="1" applyBorder="1" applyAlignment="1">
      <alignment/>
    </xf>
    <xf numFmtId="0" fontId="45" fillId="24" borderId="0" xfId="0" applyFont="1" applyFill="1" applyBorder="1" applyAlignment="1">
      <alignment horizontal="center"/>
    </xf>
    <xf numFmtId="3" fontId="45" fillId="24" borderId="0" xfId="0" applyNumberFormat="1" applyFont="1" applyFill="1" applyBorder="1" applyAlignment="1">
      <alignment/>
    </xf>
    <xf numFmtId="0" fontId="4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46" fillId="24" borderId="0" xfId="0" applyFont="1" applyFill="1" applyAlignment="1">
      <alignment horizontal="center"/>
    </xf>
    <xf numFmtId="3" fontId="46" fillId="24" borderId="0" xfId="0" applyNumberFormat="1" applyFont="1" applyFill="1" applyAlignment="1">
      <alignment/>
    </xf>
    <xf numFmtId="3" fontId="46" fillId="24" borderId="0" xfId="0" applyNumberFormat="1" applyFont="1" applyFill="1" applyBorder="1" applyAlignment="1">
      <alignment horizontal="right"/>
    </xf>
    <xf numFmtId="3" fontId="12" fillId="24" borderId="97" xfId="0" applyNumberFormat="1" applyFont="1" applyFill="1" applyBorder="1" applyAlignment="1">
      <alignment/>
    </xf>
    <xf numFmtId="0" fontId="12" fillId="24" borderId="32" xfId="0" applyFont="1" applyFill="1" applyBorder="1" applyAlignment="1">
      <alignment/>
    </xf>
    <xf numFmtId="0" fontId="12" fillId="24" borderId="32" xfId="0" applyFont="1" applyFill="1" applyBorder="1" applyAlignment="1">
      <alignment horizontal="center"/>
    </xf>
    <xf numFmtId="3" fontId="12" fillId="4" borderId="31" xfId="0" applyNumberFormat="1" applyFont="1" applyFill="1" applyBorder="1" applyAlignment="1">
      <alignment/>
    </xf>
    <xf numFmtId="3" fontId="24" fillId="4" borderId="38" xfId="0" applyNumberFormat="1" applyFont="1" applyFill="1" applyBorder="1" applyAlignment="1">
      <alignment/>
    </xf>
    <xf numFmtId="3" fontId="15" fillId="4" borderId="57" xfId="0" applyNumberFormat="1" applyFont="1" applyFill="1" applyBorder="1" applyAlignment="1">
      <alignment/>
    </xf>
    <xf numFmtId="3" fontId="15" fillId="18" borderId="30" xfId="0" applyNumberFormat="1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3" fontId="15" fillId="4" borderId="55" xfId="0" applyNumberFormat="1" applyFont="1" applyFill="1" applyBorder="1" applyAlignment="1">
      <alignment/>
    </xf>
    <xf numFmtId="3" fontId="15" fillId="18" borderId="32" xfId="0" applyNumberFormat="1" applyFont="1" applyFill="1" applyBorder="1" applyAlignment="1">
      <alignment/>
    </xf>
    <xf numFmtId="3" fontId="47" fillId="18" borderId="32" xfId="0" applyNumberFormat="1" applyFont="1" applyFill="1" applyBorder="1" applyAlignment="1">
      <alignment/>
    </xf>
    <xf numFmtId="3" fontId="47" fillId="18" borderId="31" xfId="0" applyNumberFormat="1" applyFont="1" applyFill="1" applyBorder="1" applyAlignment="1">
      <alignment/>
    </xf>
    <xf numFmtId="3" fontId="15" fillId="18" borderId="31" xfId="0" applyNumberFormat="1" applyFont="1" applyFill="1" applyBorder="1" applyAlignment="1">
      <alignment/>
    </xf>
    <xf numFmtId="3" fontId="15" fillId="24" borderId="60" xfId="0" applyNumberFormat="1" applyFont="1" applyFill="1" applyBorder="1" applyAlignment="1">
      <alignment/>
    </xf>
    <xf numFmtId="3" fontId="15" fillId="4" borderId="55" xfId="0" applyNumberFormat="1" applyFont="1" applyFill="1" applyBorder="1" applyAlignment="1">
      <alignment/>
    </xf>
    <xf numFmtId="3" fontId="15" fillId="24" borderId="32" xfId="0" applyNumberFormat="1" applyFont="1" applyFill="1" applyBorder="1" applyAlignment="1">
      <alignment/>
    </xf>
    <xf numFmtId="0" fontId="13" fillId="24" borderId="30" xfId="0" applyFont="1" applyFill="1" applyBorder="1" applyAlignment="1" quotePrefix="1">
      <alignment horizontal="center"/>
    </xf>
    <xf numFmtId="3" fontId="12" fillId="4" borderId="98" xfId="0" applyNumberFormat="1" applyFont="1" applyFill="1" applyBorder="1" applyAlignment="1">
      <alignment/>
    </xf>
    <xf numFmtId="3" fontId="13" fillId="24" borderId="34" xfId="0" applyNumberFormat="1" applyFont="1" applyFill="1" applyBorder="1" applyAlignment="1">
      <alignment/>
    </xf>
    <xf numFmtId="3" fontId="13" fillId="24" borderId="29" xfId="0" applyNumberFormat="1" applyFont="1" applyFill="1" applyBorder="1" applyAlignment="1">
      <alignment/>
    </xf>
    <xf numFmtId="0" fontId="13" fillId="0" borderId="99" xfId="46" applyFont="1" applyFill="1" applyBorder="1">
      <alignment/>
      <protection/>
    </xf>
    <xf numFmtId="0" fontId="24" fillId="0" borderId="30" xfId="0" applyFont="1" applyFill="1" applyBorder="1" applyAlignment="1">
      <alignment/>
    </xf>
    <xf numFmtId="3" fontId="24" fillId="4" borderId="30" xfId="0" applyNumberFormat="1" applyFont="1" applyFill="1" applyBorder="1" applyAlignment="1">
      <alignment/>
    </xf>
    <xf numFmtId="3" fontId="24" fillId="4" borderId="29" xfId="0" applyNumberFormat="1" applyFont="1" applyFill="1" applyBorder="1" applyAlignment="1">
      <alignment/>
    </xf>
    <xf numFmtId="3" fontId="24" fillId="18" borderId="34" xfId="0" applyNumberFormat="1" applyFont="1" applyFill="1" applyBorder="1" applyAlignment="1">
      <alignment/>
    </xf>
    <xf numFmtId="3" fontId="24" fillId="4" borderId="30" xfId="0" applyNumberFormat="1" applyFont="1" applyFill="1" applyBorder="1" applyAlignment="1">
      <alignment/>
    </xf>
    <xf numFmtId="3" fontId="24" fillId="18" borderId="29" xfId="0" applyNumberFormat="1" applyFont="1" applyFill="1" applyBorder="1" applyAlignment="1">
      <alignment/>
    </xf>
    <xf numFmtId="3" fontId="24" fillId="4" borderId="29" xfId="0" applyNumberFormat="1" applyFont="1" applyFill="1" applyBorder="1" applyAlignment="1">
      <alignment/>
    </xf>
    <xf numFmtId="3" fontId="24" fillId="18" borderId="28" xfId="0" applyNumberFormat="1" applyFont="1" applyFill="1" applyBorder="1" applyAlignment="1">
      <alignment/>
    </xf>
    <xf numFmtId="0" fontId="24" fillId="24" borderId="30" xfId="0" applyFont="1" applyFill="1" applyBorder="1" applyAlignment="1">
      <alignment/>
    </xf>
    <xf numFmtId="0" fontId="24" fillId="24" borderId="32" xfId="0" applyFont="1" applyFill="1" applyBorder="1" applyAlignment="1">
      <alignment/>
    </xf>
    <xf numFmtId="3" fontId="24" fillId="4" borderId="31" xfId="0" applyNumberFormat="1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0" fontId="24" fillId="24" borderId="30" xfId="0" applyFont="1" applyFill="1" applyBorder="1" applyAlignment="1">
      <alignment horizontal="center"/>
    </xf>
    <xf numFmtId="3" fontId="24" fillId="24" borderId="45" xfId="0" applyNumberFormat="1" applyFont="1" applyFill="1" applyBorder="1" applyAlignment="1">
      <alignment/>
    </xf>
    <xf numFmtId="3" fontId="24" fillId="4" borderId="57" xfId="0" applyNumberFormat="1" applyFont="1" applyFill="1" applyBorder="1" applyAlignment="1">
      <alignment/>
    </xf>
    <xf numFmtId="3" fontId="24" fillId="18" borderId="30" xfId="0" applyNumberFormat="1" applyFont="1" applyFill="1" applyBorder="1" applyAlignment="1">
      <alignment/>
    </xf>
    <xf numFmtId="0" fontId="24" fillId="24" borderId="26" xfId="0" applyFont="1" applyFill="1" applyBorder="1" applyAlignment="1">
      <alignment/>
    </xf>
    <xf numFmtId="3" fontId="24" fillId="4" borderId="58" xfId="0" applyNumberFormat="1" applyFont="1" applyFill="1" applyBorder="1" applyAlignment="1">
      <alignment/>
    </xf>
    <xf numFmtId="3" fontId="24" fillId="18" borderId="26" xfId="0" applyNumberFormat="1" applyFont="1" applyFill="1" applyBorder="1" applyAlignment="1">
      <alignment/>
    </xf>
    <xf numFmtId="3" fontId="13" fillId="24" borderId="45" xfId="0" applyNumberFormat="1" applyFont="1" applyFill="1" applyBorder="1" applyAlignment="1">
      <alignment/>
    </xf>
    <xf numFmtId="3" fontId="13" fillId="4" borderId="57" xfId="0" applyNumberFormat="1" applyFont="1" applyFill="1" applyBorder="1" applyAlignment="1">
      <alignment/>
    </xf>
    <xf numFmtId="3" fontId="13" fillId="18" borderId="30" xfId="0" applyNumberFormat="1" applyFont="1" applyFill="1" applyBorder="1" applyAlignment="1">
      <alignment/>
    </xf>
    <xf numFmtId="0" fontId="13" fillId="24" borderId="30" xfId="0" applyFont="1" applyFill="1" applyBorder="1" applyAlignment="1" quotePrefix="1">
      <alignment horizontal="center"/>
    </xf>
    <xf numFmtId="0" fontId="24" fillId="0" borderId="32" xfId="0" applyFont="1" applyFill="1" applyBorder="1" applyAlignment="1">
      <alignment/>
    </xf>
    <xf numFmtId="3" fontId="24" fillId="4" borderId="55" xfId="0" applyNumberFormat="1" applyFont="1" applyFill="1" applyBorder="1" applyAlignment="1">
      <alignment/>
    </xf>
    <xf numFmtId="3" fontId="24" fillId="4" borderId="55" xfId="0" applyNumberFormat="1" applyFont="1" applyFill="1" applyBorder="1" applyAlignment="1">
      <alignment/>
    </xf>
    <xf numFmtId="3" fontId="49" fillId="18" borderId="31" xfId="0" applyNumberFormat="1" applyFont="1" applyFill="1" applyBorder="1" applyAlignment="1">
      <alignment/>
    </xf>
    <xf numFmtId="3" fontId="49" fillId="18" borderId="32" xfId="0" applyNumberFormat="1" applyFont="1" applyFill="1" applyBorder="1" applyAlignment="1">
      <alignment/>
    </xf>
    <xf numFmtId="0" fontId="24" fillId="0" borderId="32" xfId="0" applyFont="1" applyFill="1" applyBorder="1" applyAlignment="1">
      <alignment/>
    </xf>
    <xf numFmtId="3" fontId="13" fillId="24" borderId="32" xfId="0" applyNumberFormat="1" applyFont="1" applyFill="1" applyBorder="1" applyAlignment="1">
      <alignment horizontal="center"/>
    </xf>
    <xf numFmtId="3" fontId="15" fillId="4" borderId="27" xfId="0" applyNumberFormat="1" applyFont="1" applyFill="1" applyBorder="1" applyAlignment="1">
      <alignment/>
    </xf>
    <xf numFmtId="3" fontId="15" fillId="4" borderId="30" xfId="0" applyNumberFormat="1" applyFont="1" applyFill="1" applyBorder="1" applyAlignment="1">
      <alignment/>
    </xf>
    <xf numFmtId="0" fontId="15" fillId="24" borderId="26" xfId="0" applyFont="1" applyFill="1" applyBorder="1" applyAlignment="1">
      <alignment/>
    </xf>
    <xf numFmtId="164" fontId="15" fillId="0" borderId="29" xfId="0" applyNumberFormat="1" applyFont="1" applyFill="1" applyBorder="1" applyAlignment="1">
      <alignment/>
    </xf>
    <xf numFmtId="164" fontId="15" fillId="0" borderId="45" xfId="0" applyNumberFormat="1" applyFont="1" applyFill="1" applyBorder="1" applyAlignment="1">
      <alignment/>
    </xf>
    <xf numFmtId="166" fontId="15" fillId="4" borderId="35" xfId="57" applyNumberFormat="1" applyFont="1" applyFill="1" applyBorder="1" applyAlignment="1" applyProtection="1">
      <alignment/>
      <protection/>
    </xf>
    <xf numFmtId="166" fontId="15" fillId="18" borderId="31" xfId="57" applyNumberFormat="1" applyFont="1" applyFill="1" applyBorder="1" applyAlignment="1" applyProtection="1">
      <alignment/>
      <protection/>
    </xf>
    <xf numFmtId="0" fontId="15" fillId="0" borderId="29" xfId="0" applyFont="1" applyFill="1" applyBorder="1" applyAlignment="1">
      <alignment/>
    </xf>
    <xf numFmtId="0" fontId="15" fillId="24" borderId="32" xfId="0" applyFont="1" applyFill="1" applyBorder="1" applyAlignment="1">
      <alignment/>
    </xf>
    <xf numFmtId="0" fontId="15" fillId="24" borderId="32" xfId="0" applyFont="1" applyFill="1" applyBorder="1" applyAlignment="1">
      <alignment horizontal="center"/>
    </xf>
    <xf numFmtId="3" fontId="15" fillId="24" borderId="32" xfId="0" applyNumberFormat="1" applyFont="1" applyFill="1" applyBorder="1" applyAlignment="1">
      <alignment/>
    </xf>
    <xf numFmtId="3" fontId="15" fillId="4" borderId="31" xfId="0" applyNumberFormat="1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3" fontId="15" fillId="24" borderId="30" xfId="0" applyNumberFormat="1" applyFont="1" applyFill="1" applyBorder="1" applyAlignment="1">
      <alignment/>
    </xf>
    <xf numFmtId="3" fontId="15" fillId="4" borderId="38" xfId="0" applyNumberFormat="1" applyFont="1" applyFill="1" applyBorder="1" applyAlignment="1">
      <alignment/>
    </xf>
    <xf numFmtId="3" fontId="15" fillId="18" borderId="29" xfId="0" applyNumberFormat="1" applyFont="1" applyFill="1" applyBorder="1" applyAlignment="1">
      <alignment/>
    </xf>
    <xf numFmtId="0" fontId="15" fillId="24" borderId="30" xfId="0" applyFont="1" applyFill="1" applyBorder="1" applyAlignment="1">
      <alignment/>
    </xf>
    <xf numFmtId="0" fontId="15" fillId="24" borderId="30" xfId="0" applyFont="1" applyFill="1" applyBorder="1" applyAlignment="1">
      <alignment horizontal="center"/>
    </xf>
    <xf numFmtId="3" fontId="15" fillId="4" borderId="39" xfId="0" applyNumberFormat="1" applyFont="1" applyFill="1" applyBorder="1" applyAlignment="1">
      <alignment/>
    </xf>
    <xf numFmtId="0" fontId="15" fillId="29" borderId="30" xfId="0" applyFont="1" applyFill="1" applyBorder="1" applyAlignment="1">
      <alignment/>
    </xf>
    <xf numFmtId="0" fontId="15" fillId="30" borderId="30" xfId="0" applyFont="1" applyFill="1" applyBorder="1" applyAlignment="1">
      <alignment/>
    </xf>
    <xf numFmtId="3" fontId="15" fillId="31" borderId="29" xfId="0" applyNumberFormat="1" applyFont="1" applyFill="1" applyBorder="1" applyAlignment="1">
      <alignment/>
    </xf>
    <xf numFmtId="3" fontId="15" fillId="31" borderId="31" xfId="0" applyNumberFormat="1" applyFont="1" applyFill="1" applyBorder="1" applyAlignment="1">
      <alignment/>
    </xf>
    <xf numFmtId="0" fontId="15" fillId="30" borderId="32" xfId="0" applyFont="1" applyFill="1" applyBorder="1" applyAlignment="1">
      <alignment/>
    </xf>
    <xf numFmtId="3" fontId="15" fillId="32" borderId="29" xfId="0" applyNumberFormat="1" applyFont="1" applyFill="1" applyBorder="1" applyAlignment="1">
      <alignment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ataveiviser-felt" xfId="35"/>
    <cellStyle name="Dårlig" xfId="36"/>
    <cellStyle name="Forklarende tekst" xfId="37"/>
    <cellStyle name="God" xfId="38"/>
    <cellStyle name="Hjørne i dataveiviseren" xfId="39"/>
    <cellStyle name="Hyperlink" xfId="40"/>
    <cellStyle name="Inndata" xfId="41"/>
    <cellStyle name="Kategori for dataveiviseren" xfId="42"/>
    <cellStyle name="Koblet celle" xfId="43"/>
    <cellStyle name="Kontrollcelle" xfId="44"/>
    <cellStyle name="Merknad" xfId="45"/>
    <cellStyle name="Normal_D_Miljø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Resultat for dataveiviseren" xfId="53"/>
    <cellStyle name="Tittel" xfId="54"/>
    <cellStyle name="Tittel på dataveiviseren" xfId="55"/>
    <cellStyle name="Totalt" xfId="56"/>
    <cellStyle name="Comma" xfId="57"/>
    <cellStyle name="Comma [0]" xfId="58"/>
    <cellStyle name="Utdata" xfId="59"/>
    <cellStyle name="Uthevingsfarge1" xfId="60"/>
    <cellStyle name="Uthevingsfarge2" xfId="61"/>
    <cellStyle name="Uthevingsfarge3" xfId="62"/>
    <cellStyle name="Uthevingsfarge4" xfId="63"/>
    <cellStyle name="Uthevingsfarge5" xfId="64"/>
    <cellStyle name="Uthevingsfarge6" xfId="65"/>
    <cellStyle name="Currency" xfId="66"/>
    <cellStyle name="Currency [0]" xfId="67"/>
    <cellStyle name="Varseltekst" xfId="68"/>
    <cellStyle name="Verdi for dataveivisere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05175" y="9372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619500" y="6286500"/>
          <a:ext cx="7810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4162425" y="9544050"/>
          <a:ext cx="295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4171950" y="9525000"/>
          <a:ext cx="942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5686425" y="4476750"/>
          <a:ext cx="12668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2409825" y="4171950"/>
          <a:ext cx="11430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>
      <xdr:nvSpPr>
        <xdr:cNvPr id="7" name="Line 7"/>
        <xdr:cNvSpPr>
          <a:spLocks/>
        </xdr:cNvSpPr>
      </xdr:nvSpPr>
      <xdr:spPr>
        <a:xfrm flipH="1" flipV="1">
          <a:off x="4857750" y="7381875"/>
          <a:ext cx="14668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>
      <xdr:nvSpPr>
        <xdr:cNvPr id="8" name="Line 8"/>
        <xdr:cNvSpPr>
          <a:spLocks/>
        </xdr:cNvSpPr>
      </xdr:nvSpPr>
      <xdr:spPr>
        <a:xfrm flipH="1" flipV="1">
          <a:off x="4229100" y="7372350"/>
          <a:ext cx="208597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F40" sqref="F40"/>
    </sheetView>
  </sheetViews>
  <sheetFormatPr defaultColWidth="11.421875" defaultRowHeight="12.75"/>
  <cols>
    <col min="1" max="1" width="33.57421875" style="282" customWidth="1"/>
    <col min="2" max="2" width="16.00390625" style="280" customWidth="1"/>
    <col min="3" max="3" width="12.8515625" style="281" customWidth="1"/>
    <col min="4" max="4" width="11.140625" style="281" hidden="1" customWidth="1"/>
    <col min="5" max="7" width="11.7109375" style="281" customWidth="1"/>
    <col min="8" max="8" width="12.57421875" style="281" customWidth="1"/>
    <col min="9" max="16384" width="9.8515625" style="282" customWidth="1"/>
  </cols>
  <sheetData>
    <row r="2" ht="26.25">
      <c r="A2" s="279" t="s">
        <v>165</v>
      </c>
    </row>
    <row r="4" spans="1:3" ht="15">
      <c r="A4" s="283" t="s">
        <v>166</v>
      </c>
      <c r="B4" s="284"/>
      <c r="C4" s="285"/>
    </row>
    <row r="5" spans="1:3" ht="15">
      <c r="A5" s="283"/>
      <c r="B5" s="284"/>
      <c r="C5" s="285"/>
    </row>
    <row r="6" spans="1:3" ht="15">
      <c r="A6" s="284" t="s">
        <v>167</v>
      </c>
      <c r="C6" s="285"/>
    </row>
    <row r="7" spans="1:3" ht="15">
      <c r="A7" s="284" t="s">
        <v>168</v>
      </c>
      <c r="C7" s="285"/>
    </row>
    <row r="8" spans="1:3" ht="15">
      <c r="A8" s="284" t="s">
        <v>169</v>
      </c>
      <c r="C8" s="285"/>
    </row>
    <row r="9" spans="1:3" ht="15">
      <c r="A9" s="284" t="s">
        <v>170</v>
      </c>
      <c r="C9" s="285"/>
    </row>
    <row r="10" spans="1:3" ht="15">
      <c r="A10" s="284" t="s">
        <v>171</v>
      </c>
      <c r="C10" s="285"/>
    </row>
    <row r="11" spans="1:7" ht="15.75">
      <c r="A11" s="286" t="s">
        <v>172</v>
      </c>
      <c r="C11" s="287"/>
      <c r="D11" s="288"/>
      <c r="E11" s="288"/>
      <c r="F11" s="288"/>
      <c r="G11" s="288"/>
    </row>
    <row r="12" spans="1:7" ht="15.75">
      <c r="A12" s="286" t="s">
        <v>173</v>
      </c>
      <c r="C12" s="287"/>
      <c r="D12" s="288"/>
      <c r="E12" s="288"/>
      <c r="F12" s="288"/>
      <c r="G12" s="288"/>
    </row>
    <row r="13" spans="1:7" ht="15.75">
      <c r="A13" s="286" t="s">
        <v>174</v>
      </c>
      <c r="C13" s="287"/>
      <c r="D13" s="288"/>
      <c r="E13" s="288"/>
      <c r="F13" s="288"/>
      <c r="G13" s="288"/>
    </row>
    <row r="14" ht="15">
      <c r="A14" s="289" t="s">
        <v>175</v>
      </c>
    </row>
    <row r="15" ht="15">
      <c r="B15" s="289"/>
    </row>
    <row r="16" ht="15">
      <c r="A16" s="283" t="s">
        <v>176</v>
      </c>
    </row>
    <row r="19" spans="2:7" ht="12.75">
      <c r="B19" s="282"/>
      <c r="C19" s="282"/>
      <c r="D19" s="282"/>
      <c r="E19" s="282"/>
      <c r="F19" s="290" t="s">
        <v>177</v>
      </c>
      <c r="G19" s="291"/>
    </row>
    <row r="20" spans="2:7" ht="12.75">
      <c r="B20" s="292" t="s">
        <v>178</v>
      </c>
      <c r="C20" s="291"/>
      <c r="D20" s="282"/>
      <c r="E20" s="282"/>
      <c r="F20" s="293" t="s">
        <v>179</v>
      </c>
      <c r="G20" s="294"/>
    </row>
    <row r="21" spans="2:7" ht="12.75">
      <c r="B21" s="295" t="s">
        <v>180</v>
      </c>
      <c r="C21" s="294"/>
      <c r="D21" s="282"/>
      <c r="E21" s="282"/>
      <c r="F21" s="293" t="s">
        <v>181</v>
      </c>
      <c r="G21" s="294"/>
    </row>
    <row r="22" spans="2:7" ht="12.75">
      <c r="B22" s="296" t="s">
        <v>182</v>
      </c>
      <c r="C22" s="297"/>
      <c r="D22" s="282"/>
      <c r="E22" s="282"/>
      <c r="F22" s="293" t="s">
        <v>183</v>
      </c>
      <c r="G22" s="294"/>
    </row>
    <row r="23" spans="4:7" ht="12.75">
      <c r="D23" s="282"/>
      <c r="E23" s="282"/>
      <c r="F23" s="293" t="s">
        <v>184</v>
      </c>
      <c r="G23" s="294"/>
    </row>
    <row r="24" spans="4:7" ht="12.75">
      <c r="D24" s="282"/>
      <c r="E24" s="282"/>
      <c r="F24" s="298" t="s">
        <v>185</v>
      </c>
      <c r="G24" s="297"/>
    </row>
    <row r="26" ht="15">
      <c r="H26" s="299"/>
    </row>
    <row r="27" spans="1:8" ht="26.25" thickBot="1">
      <c r="A27" s="300" t="s">
        <v>186</v>
      </c>
      <c r="B27" s="301"/>
      <c r="C27" s="302"/>
      <c r="D27" s="302"/>
      <c r="E27" s="302"/>
      <c r="F27" s="302"/>
      <c r="G27" s="303"/>
      <c r="H27" s="304" t="s">
        <v>1</v>
      </c>
    </row>
    <row r="28" spans="1:8" ht="18.75" thickTop="1">
      <c r="A28" s="305"/>
      <c r="B28" s="306"/>
      <c r="C28" s="307"/>
      <c r="D28" s="307"/>
      <c r="E28" s="307"/>
      <c r="F28" s="307"/>
      <c r="G28" s="307"/>
      <c r="H28" s="307"/>
    </row>
    <row r="29" spans="1:8" ht="22.5">
      <c r="A29" s="308"/>
      <c r="B29" s="309"/>
      <c r="C29" s="310" t="s">
        <v>46</v>
      </c>
      <c r="D29" s="310" t="s">
        <v>2</v>
      </c>
      <c r="E29" s="311"/>
      <c r="F29" s="312" t="s">
        <v>3</v>
      </c>
      <c r="G29" s="313"/>
      <c r="H29" s="314"/>
    </row>
    <row r="30" spans="1:8" ht="18.75">
      <c r="A30" s="315"/>
      <c r="B30" s="316"/>
      <c r="C30" s="317" t="s">
        <v>47</v>
      </c>
      <c r="D30" s="317" t="s">
        <v>5</v>
      </c>
      <c r="E30" s="318" t="s">
        <v>6</v>
      </c>
      <c r="F30" s="319"/>
      <c r="G30" s="320"/>
      <c r="H30" s="321"/>
    </row>
    <row r="31" spans="1:8" ht="20.25">
      <c r="A31" s="322" t="s">
        <v>7</v>
      </c>
      <c r="B31" s="323" t="s">
        <v>8</v>
      </c>
      <c r="C31" s="324">
        <v>2007</v>
      </c>
      <c r="D31" s="325">
        <v>2004</v>
      </c>
      <c r="E31" s="326">
        <v>2008</v>
      </c>
      <c r="F31" s="327">
        <v>2009</v>
      </c>
      <c r="G31" s="328">
        <v>2010</v>
      </c>
      <c r="H31" s="328">
        <v>2011</v>
      </c>
    </row>
    <row r="32" spans="1:8" ht="15.75">
      <c r="A32" s="329" t="s">
        <v>48</v>
      </c>
      <c r="B32" s="330"/>
      <c r="C32" s="331">
        <v>35621</v>
      </c>
      <c r="D32" s="332"/>
      <c r="E32" s="333">
        <v>38422</v>
      </c>
      <c r="F32" s="334">
        <v>38422</v>
      </c>
      <c r="G32" s="335">
        <v>38422</v>
      </c>
      <c r="H32" s="335">
        <v>38422</v>
      </c>
    </row>
    <row r="33" spans="1:8" ht="15.75">
      <c r="A33" s="329" t="s">
        <v>187</v>
      </c>
      <c r="B33" s="330"/>
      <c r="C33" s="336">
        <v>-1737</v>
      </c>
      <c r="D33" s="337"/>
      <c r="E33" s="338">
        <v>-2145</v>
      </c>
      <c r="F33" s="339">
        <v>-2145</v>
      </c>
      <c r="G33" s="340">
        <v>-2145</v>
      </c>
      <c r="H33" s="340">
        <v>-2145</v>
      </c>
    </row>
    <row r="34" spans="1:8" ht="15.75">
      <c r="A34" s="329"/>
      <c r="B34" s="330"/>
      <c r="C34" s="336"/>
      <c r="D34" s="337"/>
      <c r="E34" s="338"/>
      <c r="F34" s="339"/>
      <c r="G34" s="335"/>
      <c r="H34" s="335"/>
    </row>
    <row r="35" spans="1:8" ht="15.75">
      <c r="A35" s="329" t="s">
        <v>49</v>
      </c>
      <c r="B35" s="330"/>
      <c r="C35" s="336"/>
      <c r="D35" s="337"/>
      <c r="E35" s="338"/>
      <c r="F35" s="339"/>
      <c r="G35" s="335"/>
      <c r="H35" s="335"/>
    </row>
    <row r="36" spans="1:8" ht="15.75">
      <c r="A36" s="341" t="s">
        <v>188</v>
      </c>
      <c r="B36" s="342">
        <v>1110</v>
      </c>
      <c r="C36" s="336">
        <v>400</v>
      </c>
      <c r="D36" s="337"/>
      <c r="E36" s="338">
        <v>250</v>
      </c>
      <c r="F36" s="339">
        <v>250</v>
      </c>
      <c r="G36" s="340">
        <v>250</v>
      </c>
      <c r="H36" s="340">
        <v>250</v>
      </c>
    </row>
    <row r="37" spans="1:8" ht="15.75">
      <c r="A37" s="341" t="s">
        <v>189</v>
      </c>
      <c r="B37" s="342">
        <v>1076</v>
      </c>
      <c r="C37" s="343">
        <v>120</v>
      </c>
      <c r="D37" s="337"/>
      <c r="E37" s="338">
        <v>30</v>
      </c>
      <c r="F37" s="339">
        <v>30</v>
      </c>
      <c r="G37" s="340">
        <v>30</v>
      </c>
      <c r="H37" s="340">
        <v>30</v>
      </c>
    </row>
    <row r="38" spans="1:8" ht="15.75">
      <c r="A38" s="329" t="s">
        <v>58</v>
      </c>
      <c r="B38" s="330"/>
      <c r="C38" s="344">
        <v>2393</v>
      </c>
      <c r="D38" s="337"/>
      <c r="E38" s="338"/>
      <c r="F38" s="339"/>
      <c r="G38" s="335"/>
      <c r="H38" s="335"/>
    </row>
    <row r="39" spans="1:8" ht="15.75">
      <c r="A39" s="329"/>
      <c r="B39" s="330"/>
      <c r="C39" s="345"/>
      <c r="D39" s="337"/>
      <c r="E39" s="338"/>
      <c r="F39" s="339"/>
      <c r="G39" s="335"/>
      <c r="H39" s="335"/>
    </row>
    <row r="40" spans="1:8" ht="15.75">
      <c r="A40" s="329" t="s">
        <v>190</v>
      </c>
      <c r="B40" s="330"/>
      <c r="C40" s="336"/>
      <c r="D40" s="337"/>
      <c r="E40" s="338"/>
      <c r="F40" s="339"/>
      <c r="G40" s="335"/>
      <c r="H40" s="335"/>
    </row>
    <row r="41" spans="1:8" ht="15.75">
      <c r="A41" s="341" t="s">
        <v>191</v>
      </c>
      <c r="B41" s="342">
        <v>1031</v>
      </c>
      <c r="C41" s="336"/>
      <c r="D41" s="337"/>
      <c r="E41" s="338"/>
      <c r="F41" s="339">
        <v>500</v>
      </c>
      <c r="G41" s="340"/>
      <c r="H41" s="340"/>
    </row>
    <row r="42" spans="1:8" ht="15.75">
      <c r="A42" s="341" t="s">
        <v>192</v>
      </c>
      <c r="B42" s="342">
        <v>1031</v>
      </c>
      <c r="C42" s="336"/>
      <c r="D42" s="337"/>
      <c r="E42" s="338"/>
      <c r="F42" s="339"/>
      <c r="G42" s="340"/>
      <c r="H42" s="340">
        <v>800</v>
      </c>
    </row>
    <row r="43" spans="1:8" ht="15.75">
      <c r="A43" s="346"/>
      <c r="B43" s="347"/>
      <c r="C43" s="336"/>
      <c r="D43" s="337"/>
      <c r="E43" s="338"/>
      <c r="F43" s="339"/>
      <c r="G43" s="339"/>
      <c r="H43" s="339"/>
    </row>
    <row r="44" spans="1:8" ht="15.75">
      <c r="A44" s="348"/>
      <c r="B44" s="347"/>
      <c r="C44" s="336"/>
      <c r="D44" s="337"/>
      <c r="E44" s="338"/>
      <c r="F44" s="339"/>
      <c r="G44" s="339"/>
      <c r="H44" s="339"/>
    </row>
    <row r="45" spans="1:8" ht="15.75">
      <c r="A45" s="346"/>
      <c r="B45" s="347"/>
      <c r="C45" s="336"/>
      <c r="D45" s="337"/>
      <c r="E45" s="338"/>
      <c r="F45" s="339"/>
      <c r="G45" s="339"/>
      <c r="H45" s="339"/>
    </row>
    <row r="46" spans="1:8" ht="15.75">
      <c r="A46" s="348"/>
      <c r="B46" s="347"/>
      <c r="C46" s="336"/>
      <c r="D46" s="337"/>
      <c r="E46" s="338"/>
      <c r="F46" s="339"/>
      <c r="G46" s="339"/>
      <c r="H46" s="339"/>
    </row>
    <row r="47" spans="1:8" ht="16.5" thickBot="1">
      <c r="A47" s="348"/>
      <c r="B47" s="347"/>
      <c r="C47" s="336"/>
      <c r="D47" s="337"/>
      <c r="E47" s="338"/>
      <c r="F47" s="339"/>
      <c r="G47" s="339"/>
      <c r="H47" s="339"/>
    </row>
    <row r="48" spans="1:8" ht="16.5" thickBot="1">
      <c r="A48" s="349" t="s">
        <v>55</v>
      </c>
      <c r="B48" s="350"/>
      <c r="C48" s="351">
        <v>38422</v>
      </c>
      <c r="D48" s="352"/>
      <c r="E48" s="353">
        <v>39247</v>
      </c>
      <c r="F48" s="354">
        <v>39337</v>
      </c>
      <c r="G48" s="355">
        <v>38487</v>
      </c>
      <c r="H48" s="355">
        <v>39287</v>
      </c>
    </row>
    <row r="52" spans="3:8" ht="12.75">
      <c r="C52" s="290" t="s">
        <v>193</v>
      </c>
      <c r="D52" s="291"/>
      <c r="E52" s="291"/>
      <c r="G52" s="290" t="s">
        <v>194</v>
      </c>
      <c r="H52" s="291"/>
    </row>
    <row r="53" spans="3:8" ht="12.75">
      <c r="C53" s="293" t="s">
        <v>195</v>
      </c>
      <c r="D53" s="294"/>
      <c r="E53" s="294"/>
      <c r="G53" s="293" t="s">
        <v>196</v>
      </c>
      <c r="H53" s="294"/>
    </row>
    <row r="54" spans="3:8" ht="12.75">
      <c r="C54" s="293" t="s">
        <v>197</v>
      </c>
      <c r="D54" s="294"/>
      <c r="E54" s="294"/>
      <c r="G54" s="293" t="s">
        <v>198</v>
      </c>
      <c r="H54" s="294"/>
    </row>
    <row r="55" spans="3:8" ht="12.75">
      <c r="C55" s="293" t="s">
        <v>199</v>
      </c>
      <c r="D55" s="294"/>
      <c r="E55" s="294"/>
      <c r="G55" s="293" t="s">
        <v>200</v>
      </c>
      <c r="H55" s="294"/>
    </row>
    <row r="56" spans="3:8" ht="12.75">
      <c r="C56" s="298" t="s">
        <v>201</v>
      </c>
      <c r="D56" s="297"/>
      <c r="E56" s="297"/>
      <c r="G56" s="293" t="s">
        <v>202</v>
      </c>
      <c r="H56" s="294"/>
    </row>
    <row r="57" spans="7:8" ht="12.75">
      <c r="G57" s="293" t="s">
        <v>203</v>
      </c>
      <c r="H57" s="294"/>
    </row>
    <row r="58" spans="7:8" ht="12.75">
      <c r="G58" s="293" t="s">
        <v>204</v>
      </c>
      <c r="H58" s="294"/>
    </row>
    <row r="59" spans="7:8" ht="12.75">
      <c r="G59" s="293" t="s">
        <v>205</v>
      </c>
      <c r="H59" s="294"/>
    </row>
    <row r="60" spans="7:8" ht="12.75">
      <c r="G60" s="298" t="s">
        <v>206</v>
      </c>
      <c r="H60" s="29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pane ySplit="6" topLeftCell="BM9" activePane="bottomLeft" state="frozen"/>
      <selection pane="topLeft" activeCell="A1" sqref="A1"/>
      <selection pane="bottomLeft" activeCell="A32" sqref="A32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spans="2:7" s="381" customFormat="1" ht="11.25">
      <c r="B1" s="382"/>
      <c r="C1" s="383"/>
      <c r="D1" s="383"/>
      <c r="E1" s="383"/>
      <c r="F1" s="383"/>
      <c r="G1" s="384"/>
    </row>
    <row r="2" spans="1:7" ht="26.25" thickBot="1">
      <c r="A2" s="107" t="s">
        <v>44</v>
      </c>
      <c r="B2" s="108"/>
      <c r="C2" s="7"/>
      <c r="D2" s="7"/>
      <c r="E2" s="7"/>
      <c r="F2" s="8"/>
      <c r="G2" s="9" t="s">
        <v>1</v>
      </c>
    </row>
    <row r="3" spans="1:7" s="380" customFormat="1" ht="15.75" thickTop="1">
      <c r="A3" s="377"/>
      <c r="B3" s="378"/>
      <c r="C3" s="379"/>
      <c r="D3" s="379"/>
      <c r="E3" s="379"/>
      <c r="F3" s="379"/>
      <c r="G3" s="379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62875</v>
      </c>
      <c r="D7" s="157">
        <f>C59</f>
        <v>64648</v>
      </c>
      <c r="E7" s="119">
        <f>+D7</f>
        <v>64648</v>
      </c>
      <c r="F7" s="119">
        <f>+D7</f>
        <v>64648</v>
      </c>
      <c r="G7" s="119">
        <f>+D7</f>
        <v>64648</v>
      </c>
    </row>
    <row r="8" spans="1:7" ht="15.75">
      <c r="A8" s="79" t="s">
        <v>386</v>
      </c>
      <c r="B8" s="56"/>
      <c r="C8" s="143">
        <v>905</v>
      </c>
      <c r="D8" s="121">
        <f>-C47</f>
        <v>310</v>
      </c>
      <c r="E8" s="40">
        <f>-C47</f>
        <v>310</v>
      </c>
      <c r="F8" s="40">
        <f>-C47</f>
        <v>310</v>
      </c>
      <c r="G8" s="40">
        <f>-C47</f>
        <v>310</v>
      </c>
    </row>
    <row r="9" spans="1:7" ht="15.75">
      <c r="A9" s="36"/>
      <c r="B9" s="115"/>
      <c r="C9" s="120"/>
      <c r="D9" s="121"/>
      <c r="E9" s="119"/>
      <c r="F9" s="119"/>
      <c r="G9" s="119"/>
    </row>
    <row r="10" spans="1:7" ht="15.75">
      <c r="A10" s="36" t="s">
        <v>49</v>
      </c>
      <c r="B10" s="115"/>
      <c r="C10" s="120"/>
      <c r="D10" s="121"/>
      <c r="E10" s="119"/>
      <c r="F10" s="119"/>
      <c r="G10" s="119"/>
    </row>
    <row r="11" spans="1:7" s="248" customFormat="1" ht="15.75">
      <c r="A11" s="70" t="s">
        <v>250</v>
      </c>
      <c r="B11" s="42" t="s">
        <v>134</v>
      </c>
      <c r="C11" s="48">
        <f>2088+40</f>
        <v>2128</v>
      </c>
      <c r="D11" s="361">
        <f>418+80</f>
        <v>498</v>
      </c>
      <c r="E11" s="74">
        <f>418+100</f>
        <v>518</v>
      </c>
      <c r="F11" s="74">
        <f>418+100</f>
        <v>518</v>
      </c>
      <c r="G11" s="134">
        <f>418+100</f>
        <v>518</v>
      </c>
    </row>
    <row r="12" spans="1:7" s="248" customFormat="1" ht="15.75">
      <c r="A12" s="406" t="s">
        <v>458</v>
      </c>
      <c r="B12" s="47">
        <v>6310</v>
      </c>
      <c r="C12" s="48"/>
      <c r="D12" s="361">
        <v>-2000</v>
      </c>
      <c r="E12" s="74">
        <v>-2000</v>
      </c>
      <c r="F12" s="74">
        <v>-2000</v>
      </c>
      <c r="G12" s="134">
        <v>-2000</v>
      </c>
    </row>
    <row r="13" spans="1:7" s="248" customFormat="1" ht="15.75">
      <c r="A13" s="416" t="s">
        <v>490</v>
      </c>
      <c r="B13" s="47">
        <v>6310</v>
      </c>
      <c r="C13" s="401"/>
      <c r="D13" s="417">
        <v>50</v>
      </c>
      <c r="E13" s="418">
        <v>50</v>
      </c>
      <c r="F13" s="418">
        <v>50</v>
      </c>
      <c r="G13" s="419">
        <v>50</v>
      </c>
    </row>
    <row r="14" spans="1:7" s="248" customFormat="1" ht="15.75">
      <c r="A14" s="416" t="s">
        <v>491</v>
      </c>
      <c r="B14" s="47">
        <v>6310</v>
      </c>
      <c r="C14" s="401"/>
      <c r="D14" s="417"/>
      <c r="E14" s="418">
        <v>100</v>
      </c>
      <c r="F14" s="418">
        <v>100</v>
      </c>
      <c r="G14" s="419">
        <v>100</v>
      </c>
    </row>
    <row r="15" spans="1:7" s="248" customFormat="1" ht="15.75">
      <c r="A15" s="416" t="s">
        <v>463</v>
      </c>
      <c r="B15" s="47">
        <v>6510</v>
      </c>
      <c r="C15" s="401"/>
      <c r="D15" s="417">
        <v>225</v>
      </c>
      <c r="E15" s="418">
        <v>225</v>
      </c>
      <c r="F15" s="418">
        <v>225</v>
      </c>
      <c r="G15" s="419">
        <v>225</v>
      </c>
    </row>
    <row r="16" spans="1:7" s="248" customFormat="1" ht="15.75">
      <c r="A16" s="416" t="s">
        <v>492</v>
      </c>
      <c r="B16" s="47">
        <v>6770</v>
      </c>
      <c r="C16" s="401"/>
      <c r="D16" s="417">
        <v>1000</v>
      </c>
      <c r="E16" s="418">
        <v>1000</v>
      </c>
      <c r="F16" s="418">
        <v>1000</v>
      </c>
      <c r="G16" s="419">
        <v>1000</v>
      </c>
    </row>
    <row r="17" spans="1:7" s="248" customFormat="1" ht="15.75">
      <c r="A17" s="416" t="s">
        <v>465</v>
      </c>
      <c r="B17" s="47" t="s">
        <v>466</v>
      </c>
      <c r="C17" s="401"/>
      <c r="D17" s="417"/>
      <c r="E17" s="418">
        <v>800</v>
      </c>
      <c r="F17" s="418"/>
      <c r="G17" s="419"/>
    </row>
    <row r="18" spans="1:7" s="248" customFormat="1" ht="15.75">
      <c r="A18" s="416" t="s">
        <v>467</v>
      </c>
      <c r="B18" s="47" t="s">
        <v>134</v>
      </c>
      <c r="C18" s="401"/>
      <c r="D18" s="417">
        <v>1000</v>
      </c>
      <c r="E18" s="418">
        <v>1000</v>
      </c>
      <c r="F18" s="418">
        <v>1000</v>
      </c>
      <c r="G18" s="419">
        <v>1000</v>
      </c>
    </row>
    <row r="19" spans="1:7" ht="15.75">
      <c r="A19" s="73" t="s">
        <v>240</v>
      </c>
      <c r="B19" s="47">
        <v>6310</v>
      </c>
      <c r="C19" s="48">
        <v>35</v>
      </c>
      <c r="D19" s="361"/>
      <c r="E19" s="74"/>
      <c r="F19" s="74"/>
      <c r="G19" s="134"/>
    </row>
    <row r="20" spans="1:7" ht="15.75">
      <c r="A20" s="250" t="s">
        <v>313</v>
      </c>
      <c r="B20" s="243">
        <v>6310</v>
      </c>
      <c r="C20" s="240">
        <v>-200</v>
      </c>
      <c r="D20" s="241"/>
      <c r="E20" s="251"/>
      <c r="F20" s="251"/>
      <c r="G20" s="242"/>
    </row>
    <row r="21" spans="1:7" ht="15.75">
      <c r="A21" s="250" t="s">
        <v>139</v>
      </c>
      <c r="B21" s="243">
        <v>6310</v>
      </c>
      <c r="C21" s="240">
        <v>50</v>
      </c>
      <c r="D21" s="241">
        <v>120</v>
      </c>
      <c r="E21" s="251">
        <v>120</v>
      </c>
      <c r="F21" s="251">
        <v>120</v>
      </c>
      <c r="G21" s="242">
        <v>120</v>
      </c>
    </row>
    <row r="22" spans="1:7" ht="15.75">
      <c r="A22" s="250" t="s">
        <v>140</v>
      </c>
      <c r="B22" s="243">
        <v>6310</v>
      </c>
      <c r="C22" s="240">
        <v>150</v>
      </c>
      <c r="D22" s="241">
        <v>45</v>
      </c>
      <c r="E22" s="251">
        <v>45</v>
      </c>
      <c r="F22" s="251">
        <v>45</v>
      </c>
      <c r="G22" s="242">
        <v>45</v>
      </c>
    </row>
    <row r="23" spans="1:7" ht="15.75">
      <c r="A23" s="250" t="s">
        <v>307</v>
      </c>
      <c r="B23" s="243">
        <v>6310</v>
      </c>
      <c r="C23" s="240">
        <v>580</v>
      </c>
      <c r="D23" s="241"/>
      <c r="E23" s="251"/>
      <c r="F23" s="251"/>
      <c r="G23" s="242"/>
    </row>
    <row r="24" spans="1:7" ht="15.75">
      <c r="A24" s="250" t="s">
        <v>127</v>
      </c>
      <c r="B24" s="243">
        <v>6310</v>
      </c>
      <c r="C24" s="240">
        <v>25</v>
      </c>
      <c r="D24" s="241">
        <v>25</v>
      </c>
      <c r="E24" s="251">
        <v>25</v>
      </c>
      <c r="F24" s="251">
        <v>25</v>
      </c>
      <c r="G24" s="242">
        <v>25</v>
      </c>
    </row>
    <row r="25" spans="1:7" ht="15.75">
      <c r="A25" s="250" t="s">
        <v>138</v>
      </c>
      <c r="B25" s="243">
        <v>6310</v>
      </c>
      <c r="C25" s="240"/>
      <c r="D25" s="241"/>
      <c r="E25" s="251">
        <v>-90</v>
      </c>
      <c r="F25" s="251">
        <v>-90</v>
      </c>
      <c r="G25" s="242">
        <v>-90</v>
      </c>
    </row>
    <row r="26" spans="1:7" ht="15.75">
      <c r="A26" s="250" t="s">
        <v>327</v>
      </c>
      <c r="B26" s="243">
        <v>6310</v>
      </c>
      <c r="C26" s="240">
        <v>90</v>
      </c>
      <c r="D26" s="241">
        <v>70</v>
      </c>
      <c r="E26" s="251">
        <v>70</v>
      </c>
      <c r="F26" s="251">
        <v>70</v>
      </c>
      <c r="G26" s="242">
        <v>70</v>
      </c>
    </row>
    <row r="27" spans="1:7" ht="15.75">
      <c r="A27" s="250" t="s">
        <v>268</v>
      </c>
      <c r="B27" s="243">
        <v>6415</v>
      </c>
      <c r="C27" s="240">
        <v>60</v>
      </c>
      <c r="D27" s="241"/>
      <c r="E27" s="251"/>
      <c r="F27" s="251"/>
      <c r="G27" s="242"/>
    </row>
    <row r="28" spans="1:7" ht="15.75">
      <c r="A28" s="250" t="s">
        <v>269</v>
      </c>
      <c r="B28" s="243">
        <v>6770</v>
      </c>
      <c r="C28" s="240">
        <v>50</v>
      </c>
      <c r="D28" s="241"/>
      <c r="E28" s="251"/>
      <c r="F28" s="251"/>
      <c r="G28" s="242"/>
    </row>
    <row r="29" spans="1:7" ht="15.75">
      <c r="A29" s="250" t="s">
        <v>390</v>
      </c>
      <c r="B29" s="243">
        <v>6740</v>
      </c>
      <c r="C29" s="240">
        <v>-340</v>
      </c>
      <c r="D29" s="241"/>
      <c r="E29" s="251"/>
      <c r="F29" s="251"/>
      <c r="G29" s="242"/>
    </row>
    <row r="30" spans="1:7" ht="15.75">
      <c r="A30" s="250" t="s">
        <v>391</v>
      </c>
      <c r="B30" s="243">
        <v>6310</v>
      </c>
      <c r="C30" s="240">
        <v>-400</v>
      </c>
      <c r="D30" s="241"/>
      <c r="E30" s="251"/>
      <c r="F30" s="251"/>
      <c r="G30" s="242"/>
    </row>
    <row r="31" spans="1:7" ht="15.75">
      <c r="A31" s="446" t="s">
        <v>513</v>
      </c>
      <c r="B31" s="447" t="s">
        <v>134</v>
      </c>
      <c r="C31" s="448"/>
      <c r="D31" s="449">
        <v>250</v>
      </c>
      <c r="E31" s="395">
        <v>-1500</v>
      </c>
      <c r="F31" s="395">
        <v>-1500</v>
      </c>
      <c r="G31" s="398">
        <v>-1500</v>
      </c>
    </row>
    <row r="32" spans="1:7" ht="15.75">
      <c r="A32" s="462" t="s">
        <v>530</v>
      </c>
      <c r="B32" s="447" t="s">
        <v>134</v>
      </c>
      <c r="C32" s="448"/>
      <c r="D32" s="449">
        <v>-50</v>
      </c>
      <c r="E32" s="395">
        <v>-55</v>
      </c>
      <c r="F32" s="395">
        <v>-60</v>
      </c>
      <c r="G32" s="398">
        <v>-65</v>
      </c>
    </row>
    <row r="33" spans="1:7" ht="15.75">
      <c r="A33" s="250" t="s">
        <v>241</v>
      </c>
      <c r="B33" s="243">
        <v>6210</v>
      </c>
      <c r="C33" s="240">
        <v>-600</v>
      </c>
      <c r="D33" s="241"/>
      <c r="E33" s="251"/>
      <c r="F33" s="251"/>
      <c r="G33" s="242"/>
    </row>
    <row r="34" spans="1:7" ht="15.75">
      <c r="A34" s="250" t="s">
        <v>336</v>
      </c>
      <c r="B34" s="243">
        <v>6310</v>
      </c>
      <c r="C34" s="240">
        <v>-250</v>
      </c>
      <c r="D34" s="241"/>
      <c r="E34" s="251"/>
      <c r="F34" s="251"/>
      <c r="G34" s="242"/>
    </row>
    <row r="35" spans="1:7" ht="15.75">
      <c r="A35" s="250" t="s">
        <v>341</v>
      </c>
      <c r="B35" s="243">
        <v>6310</v>
      </c>
      <c r="C35" s="240">
        <v>-50</v>
      </c>
      <c r="D35" s="241"/>
      <c r="E35" s="251"/>
      <c r="F35" s="251"/>
      <c r="G35" s="242"/>
    </row>
    <row r="36" spans="1:7" ht="15.75">
      <c r="A36" s="250" t="s">
        <v>296</v>
      </c>
      <c r="B36" s="243" t="s">
        <v>134</v>
      </c>
      <c r="C36" s="240">
        <v>475</v>
      </c>
      <c r="D36" s="241"/>
      <c r="E36" s="251"/>
      <c r="F36" s="251"/>
      <c r="G36" s="242"/>
    </row>
    <row r="37" spans="1:7" s="246" customFormat="1" ht="15.75">
      <c r="A37" s="278" t="s">
        <v>378</v>
      </c>
      <c r="B37" s="243">
        <v>6100</v>
      </c>
      <c r="C37" s="240">
        <v>-130</v>
      </c>
      <c r="D37" s="241">
        <v>-175</v>
      </c>
      <c r="E37" s="251">
        <v>-175</v>
      </c>
      <c r="F37" s="251">
        <v>-175</v>
      </c>
      <c r="G37" s="242">
        <v>-175</v>
      </c>
    </row>
    <row r="38" spans="1:7" s="246" customFormat="1" ht="15.75">
      <c r="A38" s="250" t="s">
        <v>216</v>
      </c>
      <c r="B38" s="243">
        <v>6310</v>
      </c>
      <c r="C38" s="240">
        <v>-25</v>
      </c>
      <c r="D38" s="241"/>
      <c r="E38" s="251"/>
      <c r="F38" s="251"/>
      <c r="G38" s="242"/>
    </row>
    <row r="39" spans="1:7" s="246" customFormat="1" ht="15.75">
      <c r="A39" s="250" t="s">
        <v>314</v>
      </c>
      <c r="B39" s="243">
        <v>6770</v>
      </c>
      <c r="C39" s="240">
        <v>-230</v>
      </c>
      <c r="D39" s="241"/>
      <c r="E39" s="251"/>
      <c r="F39" s="251"/>
      <c r="G39" s="242"/>
    </row>
    <row r="40" spans="1:7" s="246" customFormat="1" ht="15.75">
      <c r="A40" s="250" t="s">
        <v>231</v>
      </c>
      <c r="B40" s="243">
        <v>6510</v>
      </c>
      <c r="C40" s="240">
        <v>-150</v>
      </c>
      <c r="D40" s="241"/>
      <c r="E40" s="251"/>
      <c r="F40" s="251"/>
      <c r="G40" s="242"/>
    </row>
    <row r="41" spans="1:7" s="246" customFormat="1" ht="15.75">
      <c r="A41" s="70" t="s">
        <v>237</v>
      </c>
      <c r="B41" s="243">
        <v>6100</v>
      </c>
      <c r="C41" s="240">
        <v>-90</v>
      </c>
      <c r="D41" s="241"/>
      <c r="E41" s="251"/>
      <c r="F41" s="251"/>
      <c r="G41" s="242"/>
    </row>
    <row r="42" spans="1:7" s="152" customFormat="1" ht="16.5" thickBot="1">
      <c r="A42" s="82" t="s">
        <v>58</v>
      </c>
      <c r="B42" s="169"/>
      <c r="C42" s="129">
        <f>SUM(C10:C41)</f>
        <v>1178</v>
      </c>
      <c r="D42" s="170"/>
      <c r="E42" s="151"/>
      <c r="F42" s="151"/>
      <c r="G42" s="151"/>
    </row>
    <row r="43" spans="1:7" ht="16.5" thickTop="1">
      <c r="A43" s="70"/>
      <c r="B43" s="42"/>
      <c r="C43" s="38"/>
      <c r="D43" s="121"/>
      <c r="E43" s="72"/>
      <c r="F43" s="72"/>
      <c r="G43" s="72"/>
    </row>
    <row r="44" spans="1:7" ht="15.75">
      <c r="A44" s="82" t="s">
        <v>52</v>
      </c>
      <c r="B44" s="42"/>
      <c r="C44" s="43"/>
      <c r="D44" s="121"/>
      <c r="E44" s="72"/>
      <c r="F44" s="72"/>
      <c r="G44" s="72"/>
    </row>
    <row r="45" spans="1:7" ht="15.75">
      <c r="A45" s="73" t="s">
        <v>478</v>
      </c>
      <c r="B45" s="47"/>
      <c r="C45" s="48">
        <v>-400</v>
      </c>
      <c r="D45" s="361"/>
      <c r="E45" s="72"/>
      <c r="F45" s="72"/>
      <c r="G45" s="72"/>
    </row>
    <row r="46" spans="1:7" ht="15.75">
      <c r="A46" s="250" t="s">
        <v>164</v>
      </c>
      <c r="B46" s="243">
        <v>6310</v>
      </c>
      <c r="C46" s="240">
        <v>90</v>
      </c>
      <c r="D46" s="241"/>
      <c r="E46" s="72"/>
      <c r="F46" s="72"/>
      <c r="G46" s="72"/>
    </row>
    <row r="47" spans="1:7" s="152" customFormat="1" ht="16.5" thickBot="1">
      <c r="A47" s="82" t="s">
        <v>59</v>
      </c>
      <c r="B47" s="169"/>
      <c r="C47" s="129">
        <f>SUM(C44:C46)</f>
        <v>-310</v>
      </c>
      <c r="D47" s="170"/>
      <c r="E47" s="151"/>
      <c r="F47" s="151"/>
      <c r="G47" s="151"/>
    </row>
    <row r="48" spans="1:7" s="152" customFormat="1" ht="16.5" thickTop="1">
      <c r="A48" s="386"/>
      <c r="B48" s="387"/>
      <c r="C48" s="43"/>
      <c r="D48" s="388"/>
      <c r="E48" s="151"/>
      <c r="F48" s="151"/>
      <c r="G48" s="151"/>
    </row>
    <row r="49" spans="1:7" s="152" customFormat="1" ht="15.75">
      <c r="A49" s="386"/>
      <c r="B49" s="387"/>
      <c r="C49" s="43"/>
      <c r="D49" s="388"/>
      <c r="E49" s="151"/>
      <c r="F49" s="151"/>
      <c r="G49" s="151"/>
    </row>
    <row r="50" spans="1:7" s="152" customFormat="1" ht="15.75">
      <c r="A50" s="386"/>
      <c r="B50" s="387"/>
      <c r="C50" s="43"/>
      <c r="D50" s="388"/>
      <c r="E50" s="151"/>
      <c r="F50" s="151"/>
      <c r="G50" s="151"/>
    </row>
    <row r="51" spans="1:7" s="152" customFormat="1" ht="15.75">
      <c r="A51" s="386"/>
      <c r="B51" s="387"/>
      <c r="C51" s="43"/>
      <c r="D51" s="388"/>
      <c r="E51" s="151"/>
      <c r="F51" s="151"/>
      <c r="G51" s="151"/>
    </row>
    <row r="52" spans="1:7" s="152" customFormat="1" ht="15.75">
      <c r="A52" s="386"/>
      <c r="B52" s="387"/>
      <c r="C52" s="43"/>
      <c r="D52" s="388"/>
      <c r="E52" s="151"/>
      <c r="F52" s="151"/>
      <c r="G52" s="151"/>
    </row>
    <row r="53" spans="1:7" s="152" customFormat="1" ht="15.75">
      <c r="A53" s="386"/>
      <c r="B53" s="387"/>
      <c r="C53" s="43"/>
      <c r="D53" s="388"/>
      <c r="E53" s="151"/>
      <c r="F53" s="151"/>
      <c r="G53" s="151"/>
    </row>
    <row r="54" spans="1:7" s="152" customFormat="1" ht="15.75">
      <c r="A54" s="386"/>
      <c r="B54" s="387"/>
      <c r="C54" s="43"/>
      <c r="D54" s="388"/>
      <c r="E54" s="151"/>
      <c r="F54" s="151"/>
      <c r="G54" s="151"/>
    </row>
    <row r="55" spans="1:7" s="152" customFormat="1" ht="15.75">
      <c r="A55" s="386"/>
      <c r="B55" s="387"/>
      <c r="C55" s="43"/>
      <c r="D55" s="388"/>
      <c r="E55" s="151"/>
      <c r="F55" s="151"/>
      <c r="G55" s="151"/>
    </row>
    <row r="56" spans="1:7" s="152" customFormat="1" ht="15.75">
      <c r="A56" s="386"/>
      <c r="B56" s="387"/>
      <c r="C56" s="43"/>
      <c r="D56" s="388"/>
      <c r="E56" s="151"/>
      <c r="F56" s="151"/>
      <c r="G56" s="151"/>
    </row>
    <row r="57" spans="1:7" s="152" customFormat="1" ht="15.75">
      <c r="A57" s="386"/>
      <c r="B57" s="387"/>
      <c r="C57" s="43"/>
      <c r="D57" s="388"/>
      <c r="E57" s="151"/>
      <c r="F57" s="151"/>
      <c r="G57" s="151"/>
    </row>
    <row r="58" spans="1:7" s="152" customFormat="1" ht="16.5" thickBot="1">
      <c r="A58" s="250"/>
      <c r="B58" s="243"/>
      <c r="C58" s="240"/>
      <c r="D58" s="363"/>
      <c r="E58" s="72"/>
      <c r="F58" s="72"/>
      <c r="G58" s="72"/>
    </row>
    <row r="59" spans="1:7" ht="16.5" thickBot="1">
      <c r="A59" s="135" t="s">
        <v>55</v>
      </c>
      <c r="B59" s="136"/>
      <c r="C59" s="138">
        <f>+C7+C42+C47+C8</f>
        <v>64648</v>
      </c>
      <c r="D59" s="155">
        <f>SUM(D7:D58)</f>
        <v>66016</v>
      </c>
      <c r="E59" s="140">
        <f>SUM(E7:E58)</f>
        <v>65091</v>
      </c>
      <c r="F59" s="140">
        <f>SUM(F7:F58)</f>
        <v>64286</v>
      </c>
      <c r="G59" s="140">
        <f>SUM(G7:G58)</f>
        <v>64281</v>
      </c>
    </row>
  </sheetData>
  <printOptions/>
  <pageMargins left="0.7874015748031497" right="0.7874015748031497" top="0.3937007874015748" bottom="0.5511811023622047" header="0.5118110236220472" footer="0.35433070866141736"/>
  <pageSetup fitToHeight="0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9">
      <selection activeCell="I27" sqref="I27"/>
    </sheetView>
  </sheetViews>
  <sheetFormatPr defaultColWidth="11.421875" defaultRowHeight="12.75"/>
  <cols>
    <col min="1" max="1" width="30.8515625" style="1" customWidth="1"/>
    <col min="2" max="2" width="12.7109375" style="106" customWidth="1"/>
    <col min="3" max="3" width="11.421875" style="3" hidden="1" customWidth="1"/>
    <col min="4" max="4" width="11.140625" style="3" customWidth="1"/>
    <col min="5" max="8" width="11.7109375" style="3" customWidth="1"/>
    <col min="9" max="16384" width="9.8515625" style="1" customWidth="1"/>
  </cols>
  <sheetData>
    <row r="1" ht="15">
      <c r="H1" s="5"/>
    </row>
    <row r="2" spans="1:8" ht="25.5">
      <c r="A2" s="172" t="s">
        <v>66</v>
      </c>
      <c r="B2" s="108"/>
      <c r="C2" s="7"/>
      <c r="D2" s="7"/>
      <c r="E2" s="7"/>
      <c r="F2" s="7"/>
      <c r="G2" s="8"/>
      <c r="H2" s="9" t="s">
        <v>1</v>
      </c>
    </row>
    <row r="3" spans="1:8" ht="18">
      <c r="A3" s="10"/>
      <c r="B3" s="109"/>
      <c r="C3" s="12"/>
      <c r="D3" s="12"/>
      <c r="E3" s="12"/>
      <c r="F3" s="12"/>
      <c r="G3" s="12"/>
      <c r="H3" s="12"/>
    </row>
    <row r="4" spans="1:8" ht="22.5">
      <c r="A4" s="13"/>
      <c r="B4" s="110"/>
      <c r="C4" s="15"/>
      <c r="D4" s="173" t="s">
        <v>2</v>
      </c>
      <c r="E4" s="174"/>
      <c r="F4" s="18" t="s">
        <v>3</v>
      </c>
      <c r="G4" s="19"/>
      <c r="H4" s="20"/>
    </row>
    <row r="5" spans="1:8" ht="18.75">
      <c r="A5" s="21"/>
      <c r="B5" s="22"/>
      <c r="C5" s="23"/>
      <c r="D5" s="175" t="s">
        <v>5</v>
      </c>
      <c r="E5" s="176" t="s">
        <v>6</v>
      </c>
      <c r="F5" s="26"/>
      <c r="G5" s="27"/>
      <c r="H5" s="28"/>
    </row>
    <row r="6" spans="1:8" ht="20.25">
      <c r="A6" s="29" t="s">
        <v>67</v>
      </c>
      <c r="B6" s="30" t="s">
        <v>68</v>
      </c>
      <c r="C6" s="31"/>
      <c r="D6" s="177">
        <v>2011</v>
      </c>
      <c r="E6" s="178">
        <v>2012</v>
      </c>
      <c r="F6" s="34">
        <v>2013</v>
      </c>
      <c r="G6" s="35">
        <v>2014</v>
      </c>
      <c r="H6" s="35">
        <v>2015</v>
      </c>
    </row>
    <row r="7" spans="1:8" ht="15.75">
      <c r="A7" s="79"/>
      <c r="B7" s="56"/>
      <c r="C7" s="38"/>
      <c r="D7" s="158"/>
      <c r="E7" s="179"/>
      <c r="F7" s="40"/>
      <c r="G7" s="40"/>
      <c r="H7" s="40"/>
    </row>
    <row r="8" spans="1:8" ht="15.75">
      <c r="A8" s="82" t="s">
        <v>69</v>
      </c>
      <c r="B8" s="42"/>
      <c r="C8" s="43"/>
      <c r="D8" s="124"/>
      <c r="E8" s="128"/>
      <c r="F8" s="80"/>
      <c r="G8" s="80"/>
      <c r="H8" s="72"/>
    </row>
    <row r="9" spans="1:8" ht="15.75">
      <c r="A9" s="70" t="s">
        <v>38</v>
      </c>
      <c r="B9" s="42"/>
      <c r="C9" s="43"/>
      <c r="D9" s="43">
        <f>+I_Sentr_!C59</f>
        <v>3975</v>
      </c>
      <c r="E9" s="71">
        <f>+I_Sentr_!D59</f>
        <v>3515</v>
      </c>
      <c r="F9" s="80">
        <f>+I_Sentr_!E59</f>
        <v>4250</v>
      </c>
      <c r="G9" s="80">
        <f>+I_Sentr_!F59</f>
        <v>2900</v>
      </c>
      <c r="H9" s="72">
        <f>+I_Sentr_!G59</f>
        <v>3500</v>
      </c>
    </row>
    <row r="10" spans="1:8" ht="15.75">
      <c r="A10" s="41" t="s">
        <v>39</v>
      </c>
      <c r="B10" s="42"/>
      <c r="C10" s="43"/>
      <c r="D10" s="43">
        <f>+I_Kirken!C59</f>
        <v>1420</v>
      </c>
      <c r="E10" s="71">
        <f>+I_Kirken!D59</f>
        <v>0</v>
      </c>
      <c r="F10" s="80">
        <f>+I_Kirken!E59</f>
        <v>5000</v>
      </c>
      <c r="G10" s="80">
        <f>+I_Kirken!F59</f>
        <v>5000</v>
      </c>
      <c r="H10" s="72">
        <f>+I_Kirken!G59</f>
        <v>5000</v>
      </c>
    </row>
    <row r="11" spans="1:8" ht="15.75">
      <c r="A11" s="41" t="s">
        <v>40</v>
      </c>
      <c r="B11" s="42"/>
      <c r="C11" s="43"/>
      <c r="D11" s="43">
        <f>+I_Skole!C59</f>
        <v>13240</v>
      </c>
      <c r="E11" s="71">
        <f>+I_Skole!D59</f>
        <v>21925</v>
      </c>
      <c r="F11" s="80">
        <f>+I_Skole!E59</f>
        <v>9400</v>
      </c>
      <c r="G11" s="80">
        <f>+I_Skole!F59</f>
        <v>850</v>
      </c>
      <c r="H11" s="72">
        <f>+I_Skole!G59</f>
        <v>1000</v>
      </c>
    </row>
    <row r="12" spans="1:8" ht="15.75">
      <c r="A12" s="70" t="s">
        <v>41</v>
      </c>
      <c r="B12" s="42"/>
      <c r="C12" s="43"/>
      <c r="D12" s="43">
        <f>+I_H_O!C59</f>
        <v>825</v>
      </c>
      <c r="E12" s="71">
        <f>+I_H_O!D59</f>
        <v>905</v>
      </c>
      <c r="F12" s="80">
        <f>+I_H_O!E59</f>
        <v>875</v>
      </c>
      <c r="G12" s="80">
        <f>+I_H_O!F59</f>
        <v>175</v>
      </c>
      <c r="H12" s="72">
        <f>+I_H_O!G59</f>
        <v>175</v>
      </c>
    </row>
    <row r="13" spans="1:8" ht="15.75">
      <c r="A13" s="70" t="s">
        <v>42</v>
      </c>
      <c r="B13" s="259"/>
      <c r="C13" s="43"/>
      <c r="D13" s="43">
        <f>+I_Kultur!C59</f>
        <v>9270</v>
      </c>
      <c r="E13" s="71">
        <f>+I_Kultur!D59</f>
        <v>0</v>
      </c>
      <c r="F13" s="80">
        <f>+I_Kultur!E59</f>
        <v>0</v>
      </c>
      <c r="G13" s="80">
        <f>+I_Kultur!F59</f>
        <v>0</v>
      </c>
      <c r="H13" s="72">
        <f>+I_Kultur!G59</f>
        <v>700</v>
      </c>
    </row>
    <row r="14" spans="1:8" ht="15.75">
      <c r="A14" s="70" t="s">
        <v>70</v>
      </c>
      <c r="B14" s="259"/>
      <c r="C14" s="43"/>
      <c r="D14" s="43">
        <f>+I_VAR!C20</f>
        <v>10000</v>
      </c>
      <c r="E14" s="71">
        <f>+I_VAR!D20</f>
        <v>5400</v>
      </c>
      <c r="F14" s="80">
        <f>+I_VAR!E20</f>
        <v>1100</v>
      </c>
      <c r="G14" s="80">
        <f>+I_VAR!F20</f>
        <v>500</v>
      </c>
      <c r="H14" s="72">
        <f>+I_VAR!G20</f>
        <v>24500</v>
      </c>
    </row>
    <row r="15" spans="1:8" ht="15.75">
      <c r="A15" s="70" t="s">
        <v>71</v>
      </c>
      <c r="B15" s="42"/>
      <c r="C15" s="43"/>
      <c r="D15" s="43">
        <f>+I_VAR!C37</f>
        <v>17800</v>
      </c>
      <c r="E15" s="71">
        <f>+I_VAR!D37</f>
        <v>18800</v>
      </c>
      <c r="F15" s="80">
        <f>+I_VAR!E37</f>
        <v>12000</v>
      </c>
      <c r="G15" s="80">
        <f>+I_VAR!F37</f>
        <v>1000</v>
      </c>
      <c r="H15" s="72">
        <f>+I_VAR!G37</f>
        <v>11000</v>
      </c>
    </row>
    <row r="16" spans="1:8" ht="15.75">
      <c r="A16" s="73" t="s">
        <v>44</v>
      </c>
      <c r="B16" s="47"/>
      <c r="C16" s="48"/>
      <c r="D16" s="48">
        <f>+I_Miljø!C60</f>
        <v>10600</v>
      </c>
      <c r="E16" s="180">
        <f>+I_Miljø!D60</f>
        <v>119700</v>
      </c>
      <c r="F16" s="74">
        <f>+I_Miljø!E60</f>
        <v>11850</v>
      </c>
      <c r="G16" s="74">
        <f>+I_Miljø!F60</f>
        <v>12750</v>
      </c>
      <c r="H16" s="134">
        <f>+I_Miljø!G60</f>
        <v>9600</v>
      </c>
    </row>
    <row r="17" spans="1:8" ht="15.75">
      <c r="A17" s="75" t="s">
        <v>72</v>
      </c>
      <c r="B17" s="51"/>
      <c r="C17" s="52"/>
      <c r="D17" s="52">
        <f>SUM(D8:D16)</f>
        <v>67130</v>
      </c>
      <c r="E17" s="181">
        <f>SUM(E8:E16)</f>
        <v>170245</v>
      </c>
      <c r="F17" s="77">
        <f>SUM(F8:F16)</f>
        <v>44475</v>
      </c>
      <c r="G17" s="77">
        <f>SUM(G8:G16)</f>
        <v>23175</v>
      </c>
      <c r="H17" s="78">
        <f>SUM(H8:H16)</f>
        <v>55475</v>
      </c>
    </row>
    <row r="18" spans="1:8" ht="15.75">
      <c r="A18" s="79"/>
      <c r="B18" s="56"/>
      <c r="C18" s="38"/>
      <c r="D18" s="38"/>
      <c r="E18" s="39"/>
      <c r="F18" s="69"/>
      <c r="G18" s="66"/>
      <c r="H18" s="66"/>
    </row>
    <row r="19" spans="1:8" ht="15.75">
      <c r="A19" s="79" t="s">
        <v>73</v>
      </c>
      <c r="B19" s="56">
        <v>1196</v>
      </c>
      <c r="C19" s="38"/>
      <c r="D19" s="38">
        <v>6000</v>
      </c>
      <c r="E19" s="39">
        <v>10000</v>
      </c>
      <c r="F19" s="69">
        <v>10000</v>
      </c>
      <c r="G19" s="66">
        <v>10000</v>
      </c>
      <c r="H19" s="66">
        <v>10000</v>
      </c>
    </row>
    <row r="20" spans="1:8" ht="15.75">
      <c r="A20" s="95"/>
      <c r="B20" s="260"/>
      <c r="C20" s="96"/>
      <c r="D20" s="96"/>
      <c r="E20" s="182"/>
      <c r="F20" s="97"/>
      <c r="G20" s="98"/>
      <c r="H20" s="98"/>
    </row>
    <row r="21" spans="1:8" ht="15.75">
      <c r="A21" s="75" t="s">
        <v>74</v>
      </c>
      <c r="B21" s="51"/>
      <c r="C21" s="52"/>
      <c r="D21" s="52">
        <f>+D17+D19</f>
        <v>73130</v>
      </c>
      <c r="E21" s="181">
        <f>+E17+E19</f>
        <v>180245</v>
      </c>
      <c r="F21" s="77">
        <f>+F17+F19</f>
        <v>54475</v>
      </c>
      <c r="G21" s="78">
        <f>+G17+G19</f>
        <v>33175</v>
      </c>
      <c r="H21" s="78">
        <f>+H17+H19</f>
        <v>65475</v>
      </c>
    </row>
    <row r="22" spans="1:8" ht="15.75">
      <c r="A22" s="79"/>
      <c r="B22" s="56"/>
      <c r="C22" s="38"/>
      <c r="D22" s="38"/>
      <c r="E22" s="39"/>
      <c r="F22" s="69"/>
      <c r="G22" s="66"/>
      <c r="H22" s="66"/>
    </row>
    <row r="23" spans="1:8" ht="15.75">
      <c r="A23" s="82" t="s">
        <v>75</v>
      </c>
      <c r="B23" s="42"/>
      <c r="C23" s="43"/>
      <c r="D23" s="43"/>
      <c r="E23" s="71"/>
      <c r="F23" s="80"/>
      <c r="G23" s="72"/>
      <c r="H23" s="72"/>
    </row>
    <row r="24" spans="1:8" ht="15.75">
      <c r="A24" s="70" t="s">
        <v>76</v>
      </c>
      <c r="B24" s="42">
        <v>1999</v>
      </c>
      <c r="C24" s="43"/>
      <c r="D24" s="124"/>
      <c r="E24" s="121"/>
      <c r="F24" s="72"/>
      <c r="G24" s="72"/>
      <c r="H24" s="72"/>
    </row>
    <row r="25" spans="1:8" ht="15.75">
      <c r="A25" s="70" t="s">
        <v>423</v>
      </c>
      <c r="B25" s="42">
        <v>1890</v>
      </c>
      <c r="C25" s="43"/>
      <c r="D25" s="43"/>
      <c r="E25" s="71">
        <v>100000</v>
      </c>
      <c r="F25" s="72"/>
      <c r="G25" s="72"/>
      <c r="H25" s="72"/>
    </row>
    <row r="26" spans="1:8" ht="15.75">
      <c r="A26" s="372" t="s">
        <v>77</v>
      </c>
      <c r="B26" s="261">
        <v>1999</v>
      </c>
      <c r="C26" s="43"/>
      <c r="D26" s="124">
        <v>27800</v>
      </c>
      <c r="E26" s="121">
        <v>24200</v>
      </c>
      <c r="F26" s="72">
        <v>13100</v>
      </c>
      <c r="G26" s="72">
        <v>1500</v>
      </c>
      <c r="H26" s="72">
        <v>35500</v>
      </c>
    </row>
    <row r="27" spans="1:8" ht="15.75">
      <c r="A27" s="70" t="s">
        <v>78</v>
      </c>
      <c r="B27" s="42">
        <v>1999</v>
      </c>
      <c r="C27" s="43"/>
      <c r="D27" s="124">
        <v>33500</v>
      </c>
      <c r="E27" s="269">
        <f>37100-2800</f>
        <v>34300</v>
      </c>
      <c r="F27" s="276">
        <f>21500+2200</f>
        <v>23700</v>
      </c>
      <c r="G27" s="276">
        <f>17500-2650</f>
        <v>14850</v>
      </c>
      <c r="H27" s="276">
        <f>13000-1100+500</f>
        <v>12400</v>
      </c>
    </row>
    <row r="28" spans="1:8" ht="15.75">
      <c r="A28" s="73" t="s">
        <v>79</v>
      </c>
      <c r="B28" s="47">
        <v>1196</v>
      </c>
      <c r="C28" s="48"/>
      <c r="D28" s="360">
        <v>6000</v>
      </c>
      <c r="E28" s="361">
        <v>10000</v>
      </c>
      <c r="F28" s="134">
        <v>10000</v>
      </c>
      <c r="G28" s="134">
        <v>10000</v>
      </c>
      <c r="H28" s="72">
        <v>10000</v>
      </c>
    </row>
    <row r="29" spans="1:8" ht="15.75">
      <c r="A29" s="75" t="s">
        <v>80</v>
      </c>
      <c r="B29" s="51"/>
      <c r="C29" s="52"/>
      <c r="D29" s="52">
        <f>SUM(D23:D28)</f>
        <v>67300</v>
      </c>
      <c r="E29" s="181">
        <f>SUM(E23:E28)</f>
        <v>168500</v>
      </c>
      <c r="F29" s="77">
        <f>SUM(F23:F28)</f>
        <v>46800</v>
      </c>
      <c r="G29" s="77">
        <f>SUM(G23:G28)</f>
        <v>26350</v>
      </c>
      <c r="H29" s="78">
        <f>SUM(H23:H28)</f>
        <v>57900</v>
      </c>
    </row>
    <row r="30" spans="1:8" ht="15.75">
      <c r="A30" s="183"/>
      <c r="B30" s="231"/>
      <c r="C30" s="184"/>
      <c r="D30" s="184"/>
      <c r="E30" s="185"/>
      <c r="F30" s="186"/>
      <c r="G30" s="186"/>
      <c r="H30" s="187"/>
    </row>
    <row r="31" spans="1:8" ht="15.75">
      <c r="A31" s="82" t="s">
        <v>420</v>
      </c>
      <c r="B31" s="42">
        <v>1999</v>
      </c>
      <c r="C31" s="149"/>
      <c r="D31" s="149">
        <v>2950</v>
      </c>
      <c r="E31" s="71">
        <v>2950</v>
      </c>
      <c r="F31" s="80">
        <v>2950</v>
      </c>
      <c r="G31" s="72">
        <v>2950</v>
      </c>
      <c r="H31" s="72">
        <v>2950</v>
      </c>
    </row>
    <row r="32" spans="1:8" ht="15.75">
      <c r="A32" s="82"/>
      <c r="B32" s="42"/>
      <c r="C32" s="43"/>
      <c r="D32" s="43"/>
      <c r="E32" s="71"/>
      <c r="F32" s="80"/>
      <c r="G32" s="72"/>
      <c r="H32" s="72"/>
    </row>
    <row r="33" spans="1:8" ht="15.75">
      <c r="A33" s="82" t="s">
        <v>81</v>
      </c>
      <c r="B33" s="42"/>
      <c r="C33" s="43"/>
      <c r="D33" s="43"/>
      <c r="E33" s="71"/>
      <c r="F33" s="80"/>
      <c r="G33" s="72"/>
      <c r="H33" s="72"/>
    </row>
    <row r="34" spans="1:8" ht="15.75">
      <c r="A34" s="153" t="s">
        <v>108</v>
      </c>
      <c r="B34" s="265">
        <v>1999</v>
      </c>
      <c r="C34" s="43"/>
      <c r="D34" s="43">
        <v>1900</v>
      </c>
      <c r="E34" s="277">
        <v>6400</v>
      </c>
      <c r="F34" s="276">
        <v>4500</v>
      </c>
      <c r="G34" s="276">
        <v>2500</v>
      </c>
      <c r="H34" s="276">
        <v>2400</v>
      </c>
    </row>
    <row r="35" spans="1:8" ht="15.75">
      <c r="A35" s="70" t="s">
        <v>82</v>
      </c>
      <c r="B35" s="265">
        <v>1999</v>
      </c>
      <c r="C35" s="43"/>
      <c r="D35" s="43">
        <v>3160</v>
      </c>
      <c r="E35" s="71">
        <v>145</v>
      </c>
      <c r="F35" s="276">
        <v>175</v>
      </c>
      <c r="G35" s="72">
        <v>325</v>
      </c>
      <c r="H35" s="72">
        <v>175</v>
      </c>
    </row>
    <row r="36" spans="1:9" ht="15.75">
      <c r="A36" s="70" t="s">
        <v>113</v>
      </c>
      <c r="B36" s="265">
        <v>1999</v>
      </c>
      <c r="C36" s="43"/>
      <c r="D36" s="43">
        <v>2950</v>
      </c>
      <c r="E36" s="71">
        <v>2950</v>
      </c>
      <c r="F36" s="72">
        <v>2950</v>
      </c>
      <c r="G36" s="72">
        <v>2950</v>
      </c>
      <c r="H36" s="72">
        <v>2950</v>
      </c>
      <c r="I36" s="275" t="s">
        <v>419</v>
      </c>
    </row>
    <row r="37" spans="1:8" ht="15.75">
      <c r="A37" s="70" t="s">
        <v>297</v>
      </c>
      <c r="B37" s="265"/>
      <c r="C37" s="43"/>
      <c r="D37" s="43">
        <v>270</v>
      </c>
      <c r="E37" s="71"/>
      <c r="F37" s="276"/>
      <c r="G37" s="276"/>
      <c r="H37" s="276"/>
    </row>
    <row r="38" spans="1:8" ht="15.75">
      <c r="A38" s="70" t="s">
        <v>422</v>
      </c>
      <c r="B38" s="265"/>
      <c r="C38" s="43"/>
      <c r="D38" s="43"/>
      <c r="E38" s="71">
        <v>950</v>
      </c>
      <c r="F38" s="276"/>
      <c r="G38" s="276"/>
      <c r="H38" s="276"/>
    </row>
    <row r="39" spans="1:8" ht="15.75">
      <c r="A39" s="70" t="s">
        <v>421</v>
      </c>
      <c r="B39" s="265">
        <v>1999</v>
      </c>
      <c r="C39" s="43"/>
      <c r="D39" s="43"/>
      <c r="E39" s="71">
        <v>4250</v>
      </c>
      <c r="F39" s="72">
        <v>3000</v>
      </c>
      <c r="G39" s="72">
        <v>4000</v>
      </c>
      <c r="H39" s="72">
        <v>5000</v>
      </c>
    </row>
    <row r="40" spans="1:8" ht="15.75">
      <c r="A40" s="70" t="s">
        <v>495</v>
      </c>
      <c r="B40" s="262"/>
      <c r="C40" s="43"/>
      <c r="D40" s="43">
        <v>500</v>
      </c>
      <c r="E40" s="71"/>
      <c r="F40" s="238"/>
      <c r="G40" s="238"/>
      <c r="H40" s="238"/>
    </row>
    <row r="41" spans="1:8" ht="15.75">
      <c r="A41" s="75" t="s">
        <v>83</v>
      </c>
      <c r="B41" s="263"/>
      <c r="C41" s="52"/>
      <c r="D41" s="52">
        <f>SUM(D33:D40)</f>
        <v>8780</v>
      </c>
      <c r="E41" s="181">
        <f>SUM(E33:E40)</f>
        <v>14695</v>
      </c>
      <c r="F41" s="77">
        <f>SUM(F33:F40)</f>
        <v>10625</v>
      </c>
      <c r="G41" s="77">
        <f>SUM(G33:G40)</f>
        <v>9775</v>
      </c>
      <c r="H41" s="78">
        <f>SUM(H33:H40)</f>
        <v>10525</v>
      </c>
    </row>
    <row r="42" spans="1:8" ht="15.75">
      <c r="A42" s="82"/>
      <c r="B42" s="42"/>
      <c r="C42" s="43"/>
      <c r="D42" s="43"/>
      <c r="E42" s="71"/>
      <c r="F42" s="80"/>
      <c r="G42" s="72"/>
      <c r="H42" s="72"/>
    </row>
    <row r="43" spans="1:8" ht="15.75">
      <c r="A43" s="82"/>
      <c r="B43" s="42"/>
      <c r="C43" s="43"/>
      <c r="D43" s="43"/>
      <c r="E43" s="71"/>
      <c r="F43" s="80"/>
      <c r="G43" s="72"/>
      <c r="H43" s="72"/>
    </row>
    <row r="44" spans="1:8" ht="15.75">
      <c r="A44" s="82"/>
      <c r="B44" s="42"/>
      <c r="C44" s="43"/>
      <c r="D44" s="43"/>
      <c r="E44" s="71"/>
      <c r="F44" s="80"/>
      <c r="G44" s="72"/>
      <c r="H44" s="72"/>
    </row>
    <row r="45" spans="1:8" ht="15.75">
      <c r="A45" s="82"/>
      <c r="B45" s="42"/>
      <c r="C45" s="43"/>
      <c r="D45" s="43"/>
      <c r="E45" s="71"/>
      <c r="F45" s="80"/>
      <c r="G45" s="72"/>
      <c r="H45" s="72"/>
    </row>
    <row r="46" spans="1:8" ht="15.75">
      <c r="A46" s="82"/>
      <c r="B46" s="42"/>
      <c r="C46" s="43"/>
      <c r="D46" s="43"/>
      <c r="E46" s="71"/>
      <c r="F46" s="80"/>
      <c r="G46" s="72"/>
      <c r="H46" s="72"/>
    </row>
    <row r="47" spans="1:8" ht="15.75">
      <c r="A47" s="82"/>
      <c r="B47" s="42"/>
      <c r="C47" s="43"/>
      <c r="D47" s="43"/>
      <c r="E47" s="71"/>
      <c r="F47" s="80"/>
      <c r="G47" s="72"/>
      <c r="H47" s="72"/>
    </row>
    <row r="48" spans="1:8" ht="15.75">
      <c r="A48" s="82"/>
      <c r="B48" s="42"/>
      <c r="C48" s="43"/>
      <c r="D48" s="43"/>
      <c r="E48" s="71"/>
      <c r="F48" s="80"/>
      <c r="G48" s="72"/>
      <c r="H48" s="72"/>
    </row>
    <row r="49" spans="1:8" ht="15.75">
      <c r="A49" s="82"/>
      <c r="B49" s="42"/>
      <c r="C49" s="43"/>
      <c r="D49" s="43"/>
      <c r="E49" s="71"/>
      <c r="F49" s="80"/>
      <c r="G49" s="72"/>
      <c r="H49" s="72"/>
    </row>
    <row r="50" spans="1:8" ht="15.75">
      <c r="A50" s="82"/>
      <c r="B50" s="42"/>
      <c r="C50" s="43"/>
      <c r="D50" s="43"/>
      <c r="E50" s="71"/>
      <c r="F50" s="80"/>
      <c r="G50" s="72"/>
      <c r="H50" s="72"/>
    </row>
    <row r="51" spans="1:8" ht="15.75">
      <c r="A51" s="82"/>
      <c r="B51" s="42"/>
      <c r="C51" s="43"/>
      <c r="D51" s="43"/>
      <c r="E51" s="71"/>
      <c r="F51" s="80"/>
      <c r="G51" s="72"/>
      <c r="H51" s="72"/>
    </row>
    <row r="52" spans="1:8" ht="15.75">
      <c r="A52" s="82"/>
      <c r="B52" s="42"/>
      <c r="C52" s="43"/>
      <c r="D52" s="43"/>
      <c r="E52" s="71"/>
      <c r="F52" s="80"/>
      <c r="G52" s="72"/>
      <c r="H52" s="72"/>
    </row>
    <row r="53" spans="1:8" ht="15.75">
      <c r="A53" s="82"/>
      <c r="B53" s="42"/>
      <c r="C53" s="43"/>
      <c r="D53" s="43"/>
      <c r="E53" s="71"/>
      <c r="F53" s="80"/>
      <c r="G53" s="72"/>
      <c r="H53" s="72"/>
    </row>
    <row r="54" spans="1:8" ht="15.75">
      <c r="A54" s="82"/>
      <c r="B54" s="42"/>
      <c r="C54" s="43"/>
      <c r="D54" s="43"/>
      <c r="E54" s="71"/>
      <c r="F54" s="80"/>
      <c r="G54" s="72"/>
      <c r="H54" s="72"/>
    </row>
    <row r="55" spans="1:8" ht="15.75">
      <c r="A55" s="82"/>
      <c r="B55" s="42"/>
      <c r="C55" s="43"/>
      <c r="D55" s="43"/>
      <c r="E55" s="71"/>
      <c r="F55" s="80"/>
      <c r="G55" s="72"/>
      <c r="H55" s="72"/>
    </row>
    <row r="56" spans="1:8" ht="15.75">
      <c r="A56" s="82"/>
      <c r="B56" s="42"/>
      <c r="C56" s="43"/>
      <c r="D56" s="43"/>
      <c r="E56" s="71"/>
      <c r="F56" s="80"/>
      <c r="G56" s="72"/>
      <c r="H56" s="72"/>
    </row>
    <row r="57" spans="1:8" ht="15.75">
      <c r="A57" s="82"/>
      <c r="B57" s="42"/>
      <c r="C57" s="43"/>
      <c r="D57" s="43"/>
      <c r="E57" s="71"/>
      <c r="F57" s="80"/>
      <c r="G57" s="72"/>
      <c r="H57" s="72"/>
    </row>
    <row r="58" spans="1:8" ht="16.5" thickBot="1">
      <c r="A58" s="82"/>
      <c r="B58" s="42"/>
      <c r="C58" s="43"/>
      <c r="D58" s="43"/>
      <c r="E58" s="71"/>
      <c r="F58" s="80"/>
      <c r="G58" s="72"/>
      <c r="H58" s="72"/>
    </row>
    <row r="59" spans="1:8" ht="16.5" thickBot="1">
      <c r="A59" s="99" t="s">
        <v>84</v>
      </c>
      <c r="B59" s="264"/>
      <c r="C59" s="101"/>
      <c r="D59" s="101">
        <f>+D21-D29-D41+D31</f>
        <v>0</v>
      </c>
      <c r="E59" s="139">
        <f>+E21-E29-E41+E31</f>
        <v>0</v>
      </c>
      <c r="F59" s="103">
        <f>+F21-F29-F41+F31</f>
        <v>0</v>
      </c>
      <c r="G59" s="103">
        <f>+G21-G29-G41+G31</f>
        <v>0</v>
      </c>
      <c r="H59" s="103">
        <f>+H21-H29-H41+H31</f>
        <v>0</v>
      </c>
    </row>
  </sheetData>
  <printOptions/>
  <pageMargins left="0.7874015748031497" right="0.7874015748031497" top="0.5905511811023623" bottom="0.56" header="0.5118110236220472" footer="0.5118110236220472"/>
  <pageSetup fitToHeight="0" horizontalDpi="600" verticalDpi="600" orientation="portrait" paperSize="9" scale="7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4">
      <selection activeCell="A35" sqref="A35:IV35"/>
    </sheetView>
  </sheetViews>
  <sheetFormatPr defaultColWidth="11.421875" defaultRowHeight="12.75"/>
  <cols>
    <col min="1" max="1" width="41.7109375" style="1" customWidth="1"/>
    <col min="2" max="2" width="11.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38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85</v>
      </c>
      <c r="B7" s="42">
        <v>111005</v>
      </c>
      <c r="C7" s="124">
        <v>150</v>
      </c>
      <c r="D7" s="71">
        <v>150</v>
      </c>
      <c r="E7" s="72">
        <v>250</v>
      </c>
      <c r="F7" s="72">
        <v>250</v>
      </c>
      <c r="G7" s="238">
        <v>250</v>
      </c>
    </row>
    <row r="8" spans="1:7" ht="15.75">
      <c r="A8" s="70" t="s">
        <v>496</v>
      </c>
      <c r="B8" s="42">
        <v>111020</v>
      </c>
      <c r="C8" s="124">
        <v>200</v>
      </c>
      <c r="D8" s="71">
        <v>200</v>
      </c>
      <c r="E8" s="72">
        <v>200</v>
      </c>
      <c r="F8" s="72">
        <v>200</v>
      </c>
      <c r="G8" s="238">
        <v>200</v>
      </c>
    </row>
    <row r="9" spans="1:7" ht="15.75">
      <c r="A9" s="70" t="s">
        <v>315</v>
      </c>
      <c r="B9" s="42">
        <v>111018</v>
      </c>
      <c r="C9" s="124">
        <v>200</v>
      </c>
      <c r="D9" s="71">
        <v>100</v>
      </c>
      <c r="E9" s="72">
        <v>200</v>
      </c>
      <c r="F9" s="72">
        <v>200</v>
      </c>
      <c r="G9" s="238">
        <v>200</v>
      </c>
    </row>
    <row r="10" spans="1:7" ht="15.75">
      <c r="A10" s="70" t="s">
        <v>86</v>
      </c>
      <c r="B10" s="42">
        <v>111009</v>
      </c>
      <c r="C10" s="124">
        <v>150</v>
      </c>
      <c r="D10" s="71">
        <v>150</v>
      </c>
      <c r="E10" s="72">
        <v>250</v>
      </c>
      <c r="F10" s="72">
        <v>250</v>
      </c>
      <c r="G10" s="238">
        <v>250</v>
      </c>
    </row>
    <row r="11" spans="1:7" ht="15.75">
      <c r="A11" s="70" t="s">
        <v>497</v>
      </c>
      <c r="B11" s="42">
        <v>111030</v>
      </c>
      <c r="C11" s="124">
        <v>100</v>
      </c>
      <c r="D11" s="71">
        <v>100</v>
      </c>
      <c r="E11" s="72">
        <v>250</v>
      </c>
      <c r="F11" s="72">
        <v>250</v>
      </c>
      <c r="G11" s="238">
        <v>250</v>
      </c>
    </row>
    <row r="12" spans="1:7" ht="15.75">
      <c r="A12" s="70" t="s">
        <v>118</v>
      </c>
      <c r="B12" s="42">
        <v>111041</v>
      </c>
      <c r="C12" s="124">
        <v>300</v>
      </c>
      <c r="D12" s="188">
        <v>300</v>
      </c>
      <c r="E12" s="80">
        <v>300</v>
      </c>
      <c r="F12" s="72">
        <v>300</v>
      </c>
      <c r="G12" s="238">
        <v>300</v>
      </c>
    </row>
    <row r="13" spans="1:7" ht="15.75">
      <c r="A13" s="70" t="s">
        <v>87</v>
      </c>
      <c r="B13" s="42">
        <v>1117</v>
      </c>
      <c r="C13" s="124">
        <v>150</v>
      </c>
      <c r="D13" s="422">
        <f>100+150</f>
        <v>250</v>
      </c>
      <c r="E13" s="80">
        <v>150</v>
      </c>
      <c r="F13" s="72">
        <v>150</v>
      </c>
      <c r="G13" s="238">
        <v>150</v>
      </c>
    </row>
    <row r="14" spans="1:7" ht="15.75">
      <c r="A14" s="70" t="s">
        <v>88</v>
      </c>
      <c r="B14" s="42">
        <v>111038</v>
      </c>
      <c r="C14" s="124">
        <v>100</v>
      </c>
      <c r="D14" s="188">
        <v>100</v>
      </c>
      <c r="E14" s="80">
        <v>100</v>
      </c>
      <c r="F14" s="72">
        <v>100</v>
      </c>
      <c r="G14" s="238">
        <v>100</v>
      </c>
    </row>
    <row r="15" spans="1:7" ht="15.75">
      <c r="A15" s="79" t="s">
        <v>107</v>
      </c>
      <c r="B15" s="56">
        <v>111042</v>
      </c>
      <c r="C15" s="158">
        <v>50</v>
      </c>
      <c r="D15" s="189"/>
      <c r="E15" s="69"/>
      <c r="F15" s="66"/>
      <c r="G15" s="410"/>
    </row>
    <row r="16" spans="1:7" ht="15.75">
      <c r="A16" s="70" t="s">
        <v>119</v>
      </c>
      <c r="B16" s="42">
        <v>111002</v>
      </c>
      <c r="C16" s="124">
        <v>75</v>
      </c>
      <c r="D16" s="188">
        <v>75</v>
      </c>
      <c r="E16" s="80">
        <v>100</v>
      </c>
      <c r="F16" s="72">
        <v>100</v>
      </c>
      <c r="G16" s="238">
        <v>100</v>
      </c>
    </row>
    <row r="17" spans="1:7" ht="15.75">
      <c r="A17" s="70" t="s">
        <v>498</v>
      </c>
      <c r="B17" s="42">
        <v>111020</v>
      </c>
      <c r="C17" s="124">
        <v>750</v>
      </c>
      <c r="D17" s="188">
        <v>750</v>
      </c>
      <c r="E17" s="80">
        <v>750</v>
      </c>
      <c r="F17" s="72">
        <v>750</v>
      </c>
      <c r="G17" s="238">
        <v>750</v>
      </c>
    </row>
    <row r="18" spans="1:7" ht="15.75">
      <c r="A18" s="70" t="s">
        <v>125</v>
      </c>
      <c r="B18" s="42">
        <v>111049</v>
      </c>
      <c r="C18" s="124">
        <v>400</v>
      </c>
      <c r="D18" s="188"/>
      <c r="E18" s="80"/>
      <c r="F18" s="72"/>
      <c r="G18" s="238"/>
    </row>
    <row r="19" spans="1:7" ht="15.75">
      <c r="A19" s="70" t="s">
        <v>155</v>
      </c>
      <c r="B19" s="42">
        <v>111021</v>
      </c>
      <c r="C19" s="124">
        <v>200</v>
      </c>
      <c r="D19" s="188">
        <v>200</v>
      </c>
      <c r="E19" s="80">
        <v>200</v>
      </c>
      <c r="F19" s="72">
        <v>200</v>
      </c>
      <c r="G19" s="238">
        <v>200</v>
      </c>
    </row>
    <row r="20" spans="1:7" ht="15.75">
      <c r="A20" s="70" t="s">
        <v>154</v>
      </c>
      <c r="B20" s="42">
        <v>111022</v>
      </c>
      <c r="C20" s="124">
        <v>100</v>
      </c>
      <c r="D20" s="188"/>
      <c r="E20" s="80"/>
      <c r="F20" s="72"/>
      <c r="G20" s="238">
        <v>200</v>
      </c>
    </row>
    <row r="21" spans="1:7" ht="15.75">
      <c r="A21" s="70" t="s">
        <v>156</v>
      </c>
      <c r="B21" s="42">
        <v>111023</v>
      </c>
      <c r="C21" s="124">
        <v>100</v>
      </c>
      <c r="D21" s="188">
        <v>100</v>
      </c>
      <c r="E21" s="80"/>
      <c r="F21" s="72"/>
      <c r="G21" s="238"/>
    </row>
    <row r="22" spans="1:7" ht="15.75">
      <c r="A22" s="70" t="s">
        <v>160</v>
      </c>
      <c r="B22" s="42">
        <v>111051</v>
      </c>
      <c r="C22" s="124">
        <v>250</v>
      </c>
      <c r="D22" s="188"/>
      <c r="E22" s="80"/>
      <c r="F22" s="72"/>
      <c r="G22" s="238"/>
    </row>
    <row r="23" spans="1:7" ht="15.75">
      <c r="A23" s="70" t="s">
        <v>278</v>
      </c>
      <c r="B23" s="42">
        <v>111036</v>
      </c>
      <c r="C23" s="124">
        <v>200</v>
      </c>
      <c r="D23" s="188"/>
      <c r="E23" s="80"/>
      <c r="F23" s="72"/>
      <c r="G23" s="238"/>
    </row>
    <row r="24" spans="1:7" ht="15.75">
      <c r="A24" s="70" t="s">
        <v>304</v>
      </c>
      <c r="B24" s="42">
        <v>111045</v>
      </c>
      <c r="C24" s="124">
        <v>500</v>
      </c>
      <c r="D24" s="188"/>
      <c r="E24" s="80"/>
      <c r="F24" s="72"/>
      <c r="G24" s="238">
        <v>400</v>
      </c>
    </row>
    <row r="25" spans="1:7" ht="15.75">
      <c r="A25" s="415" t="s">
        <v>392</v>
      </c>
      <c r="B25" s="420">
        <v>111025</v>
      </c>
      <c r="C25" s="421"/>
      <c r="D25" s="422">
        <v>190</v>
      </c>
      <c r="E25" s="423"/>
      <c r="F25" s="238"/>
      <c r="G25" s="238"/>
    </row>
    <row r="26" spans="1:7" ht="15.75">
      <c r="A26" s="415" t="s">
        <v>393</v>
      </c>
      <c r="B26" s="420">
        <v>111026</v>
      </c>
      <c r="C26" s="421"/>
      <c r="D26" s="422">
        <v>400</v>
      </c>
      <c r="E26" s="423"/>
      <c r="F26" s="238"/>
      <c r="G26" s="238"/>
    </row>
    <row r="27" spans="1:7" ht="15.75">
      <c r="A27" s="415" t="s">
        <v>394</v>
      </c>
      <c r="B27" s="420">
        <v>111027</v>
      </c>
      <c r="C27" s="421"/>
      <c r="D27" s="422">
        <v>300</v>
      </c>
      <c r="E27" s="423">
        <v>500</v>
      </c>
      <c r="F27" s="238"/>
      <c r="G27" s="238"/>
    </row>
    <row r="28" spans="1:7" ht="15.75">
      <c r="A28" s="415" t="s">
        <v>395</v>
      </c>
      <c r="B28" s="420">
        <v>111028</v>
      </c>
      <c r="C28" s="421"/>
      <c r="D28" s="422" t="s">
        <v>251</v>
      </c>
      <c r="E28" s="423">
        <v>250</v>
      </c>
      <c r="F28" s="238"/>
      <c r="G28" s="238"/>
    </row>
    <row r="29" spans="1:7" ht="15.75">
      <c r="A29" s="415" t="s">
        <v>396</v>
      </c>
      <c r="B29" s="420">
        <v>111029</v>
      </c>
      <c r="C29" s="421"/>
      <c r="D29" s="422" t="s">
        <v>251</v>
      </c>
      <c r="E29" s="423">
        <v>100</v>
      </c>
      <c r="F29" s="238"/>
      <c r="G29" s="238"/>
    </row>
    <row r="30" spans="1:7" ht="15.75">
      <c r="A30" s="415" t="s">
        <v>397</v>
      </c>
      <c r="B30" s="420">
        <v>111040</v>
      </c>
      <c r="C30" s="421"/>
      <c r="D30" s="422">
        <v>150</v>
      </c>
      <c r="E30" s="423">
        <v>150</v>
      </c>
      <c r="F30" s="238">
        <v>150</v>
      </c>
      <c r="G30" s="238">
        <v>150</v>
      </c>
    </row>
    <row r="31" spans="1:7" ht="15.75">
      <c r="A31" s="415" t="s">
        <v>398</v>
      </c>
      <c r="B31" s="420">
        <v>1105</v>
      </c>
      <c r="C31" s="421"/>
      <c r="D31" s="422"/>
      <c r="E31" s="423">
        <v>500</v>
      </c>
      <c r="F31" s="238"/>
      <c r="G31" s="276"/>
    </row>
    <row r="32" spans="1:7" ht="15.75">
      <c r="A32" s="153"/>
      <c r="B32" s="259"/>
      <c r="C32" s="124"/>
      <c r="D32" s="390"/>
      <c r="E32" s="391"/>
      <c r="F32" s="276"/>
      <c r="G32" s="276"/>
    </row>
    <row r="33" spans="1:7" ht="15.75">
      <c r="A33" s="153"/>
      <c r="B33" s="259"/>
      <c r="C33" s="124"/>
      <c r="D33" s="390"/>
      <c r="E33" s="391"/>
      <c r="F33" s="276"/>
      <c r="G33" s="276"/>
    </row>
    <row r="34" spans="1:7" ht="15.75">
      <c r="A34" s="153"/>
      <c r="B34" s="259"/>
      <c r="C34" s="124"/>
      <c r="D34" s="390"/>
      <c r="E34" s="391"/>
      <c r="F34" s="276"/>
      <c r="G34" s="276"/>
    </row>
    <row r="35" spans="1:7" ht="15.75">
      <c r="A35" s="153"/>
      <c r="B35" s="259"/>
      <c r="C35" s="124"/>
      <c r="D35" s="390"/>
      <c r="E35" s="391"/>
      <c r="F35" s="276"/>
      <c r="G35" s="276"/>
    </row>
    <row r="36" spans="1:7" ht="15.75">
      <c r="A36" s="153"/>
      <c r="B36" s="259"/>
      <c r="C36" s="124"/>
      <c r="D36" s="390"/>
      <c r="E36" s="391"/>
      <c r="F36" s="276"/>
      <c r="G36" s="276"/>
    </row>
    <row r="37" spans="1:7" ht="15.75">
      <c r="A37" s="153"/>
      <c r="B37" s="259"/>
      <c r="C37" s="124"/>
      <c r="D37" s="390"/>
      <c r="E37" s="391"/>
      <c r="F37" s="276"/>
      <c r="G37" s="276"/>
    </row>
    <row r="38" spans="1:7" ht="15.75">
      <c r="A38" s="153"/>
      <c r="B38" s="259"/>
      <c r="C38" s="124"/>
      <c r="D38" s="390"/>
      <c r="E38" s="391"/>
      <c r="F38" s="276"/>
      <c r="G38" s="276"/>
    </row>
    <row r="39" spans="1:7" ht="15.75">
      <c r="A39" s="153"/>
      <c r="B39" s="259"/>
      <c r="C39" s="124"/>
      <c r="D39" s="390"/>
      <c r="E39" s="391"/>
      <c r="F39" s="276"/>
      <c r="G39" s="276"/>
    </row>
    <row r="40" spans="1:7" ht="15.75">
      <c r="A40" s="153"/>
      <c r="B40" s="259"/>
      <c r="C40" s="124"/>
      <c r="D40" s="390"/>
      <c r="E40" s="391"/>
      <c r="F40" s="276"/>
      <c r="G40" s="276"/>
    </row>
    <row r="41" spans="1:7" ht="15.75">
      <c r="A41" s="153"/>
      <c r="B41" s="259"/>
      <c r="C41" s="124"/>
      <c r="D41" s="390"/>
      <c r="E41" s="391"/>
      <c r="F41" s="276"/>
      <c r="G41" s="276"/>
    </row>
    <row r="42" spans="1:7" ht="15.75">
      <c r="A42" s="153"/>
      <c r="B42" s="259"/>
      <c r="C42" s="124"/>
      <c r="D42" s="390"/>
      <c r="E42" s="391"/>
      <c r="F42" s="276"/>
      <c r="G42" s="276"/>
    </row>
    <row r="43" spans="1:7" ht="15.75">
      <c r="A43" s="153"/>
      <c r="B43" s="259"/>
      <c r="C43" s="124"/>
      <c r="D43" s="390"/>
      <c r="E43" s="391"/>
      <c r="F43" s="276"/>
      <c r="G43" s="276"/>
    </row>
    <row r="44" spans="1:7" ht="15.75">
      <c r="A44" s="153"/>
      <c r="B44" s="259"/>
      <c r="C44" s="124"/>
      <c r="D44" s="390"/>
      <c r="E44" s="391"/>
      <c r="F44" s="276"/>
      <c r="G44" s="276"/>
    </row>
    <row r="45" spans="1:7" ht="15.75">
      <c r="A45" s="153"/>
      <c r="B45" s="259"/>
      <c r="C45" s="124"/>
      <c r="D45" s="390"/>
      <c r="E45" s="391"/>
      <c r="F45" s="276"/>
      <c r="G45" s="276"/>
    </row>
    <row r="46" spans="1:7" ht="15.75">
      <c r="A46" s="153"/>
      <c r="B46" s="259"/>
      <c r="C46" s="124"/>
      <c r="D46" s="390"/>
      <c r="E46" s="391"/>
      <c r="F46" s="276"/>
      <c r="G46" s="276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+SUM(C7:C58)</f>
        <v>3975</v>
      </c>
      <c r="D59" s="155">
        <f>SUM(D7:D58)</f>
        <v>3515</v>
      </c>
      <c r="E59" s="140">
        <f>SUM(E7:E58)</f>
        <v>4250</v>
      </c>
      <c r="F59" s="140">
        <f>SUM(F7:F58)</f>
        <v>2900</v>
      </c>
      <c r="G59" s="140">
        <f>SUM(G7:G58)</f>
        <v>3500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C59:G5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17" sqref="A17"/>
    </sheetView>
  </sheetViews>
  <sheetFormatPr defaultColWidth="11.421875" defaultRowHeight="12.75"/>
  <cols>
    <col min="1" max="1" width="41.7109375" style="1" customWidth="1"/>
    <col min="2" max="2" width="11.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39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289</v>
      </c>
      <c r="B7" s="42">
        <v>1585</v>
      </c>
      <c r="C7" s="43">
        <v>800</v>
      </c>
      <c r="D7" s="71"/>
      <c r="E7" s="80"/>
      <c r="F7" s="72"/>
      <c r="G7" s="40"/>
    </row>
    <row r="8" spans="1:7" ht="15.75">
      <c r="A8" s="79" t="s">
        <v>499</v>
      </c>
      <c r="B8" s="56">
        <v>1583</v>
      </c>
      <c r="C8" s="38">
        <v>150</v>
      </c>
      <c r="D8" s="71"/>
      <c r="E8" s="40"/>
      <c r="F8" s="40"/>
      <c r="G8" s="72"/>
    </row>
    <row r="9" spans="1:7" ht="15.75">
      <c r="A9" s="79" t="s">
        <v>500</v>
      </c>
      <c r="B9" s="56">
        <v>1584</v>
      </c>
      <c r="C9" s="38">
        <v>150</v>
      </c>
      <c r="D9" s="71"/>
      <c r="E9" s="40"/>
      <c r="F9" s="40"/>
      <c r="G9" s="72"/>
    </row>
    <row r="10" spans="1:7" ht="15.75">
      <c r="A10" s="79" t="s">
        <v>348</v>
      </c>
      <c r="B10" s="56">
        <v>1585</v>
      </c>
      <c r="C10" s="38"/>
      <c r="D10" s="389">
        <f>5000-5000</f>
        <v>0</v>
      </c>
      <c r="E10" s="40">
        <v>5000</v>
      </c>
      <c r="F10" s="40">
        <v>5000</v>
      </c>
      <c r="G10" s="238">
        <v>5000</v>
      </c>
    </row>
    <row r="11" spans="1:7" ht="15.75">
      <c r="A11" s="79" t="s">
        <v>479</v>
      </c>
      <c r="B11" s="56">
        <v>1576</v>
      </c>
      <c r="C11" s="38">
        <v>200</v>
      </c>
      <c r="D11" s="71"/>
      <c r="E11" s="80"/>
      <c r="F11" s="72"/>
      <c r="G11" s="72"/>
    </row>
    <row r="12" spans="1:7" ht="15.75">
      <c r="A12" s="70" t="s">
        <v>501</v>
      </c>
      <c r="B12" s="42">
        <v>1577</v>
      </c>
      <c r="C12" s="124">
        <v>120</v>
      </c>
      <c r="D12" s="188"/>
      <c r="E12" s="80"/>
      <c r="F12" s="72"/>
      <c r="G12" s="72"/>
    </row>
    <row r="13" spans="1:7" ht="15.75">
      <c r="A13" s="70"/>
      <c r="B13" s="42"/>
      <c r="C13" s="124"/>
      <c r="D13" s="188"/>
      <c r="E13" s="80"/>
      <c r="F13" s="72"/>
      <c r="G13" s="72"/>
    </row>
    <row r="14" spans="1:7" ht="15.75">
      <c r="A14" s="70"/>
      <c r="B14" s="42"/>
      <c r="C14" s="124"/>
      <c r="D14" s="188"/>
      <c r="E14" s="80"/>
      <c r="F14" s="72"/>
      <c r="G14" s="72"/>
    </row>
    <row r="15" spans="1:7" ht="15.75">
      <c r="A15" s="70"/>
      <c r="B15" s="42"/>
      <c r="C15" s="124"/>
      <c r="D15" s="188"/>
      <c r="E15" s="80"/>
      <c r="F15" s="72"/>
      <c r="G15" s="72"/>
    </row>
    <row r="16" spans="1:7" ht="15.75">
      <c r="A16" s="70"/>
      <c r="B16" s="42"/>
      <c r="C16" s="124"/>
      <c r="D16" s="188"/>
      <c r="E16" s="80"/>
      <c r="F16" s="72"/>
      <c r="G16" s="72"/>
    </row>
    <row r="17" spans="1:7" ht="15.75">
      <c r="A17" s="70"/>
      <c r="B17" s="42"/>
      <c r="C17" s="124"/>
      <c r="D17" s="188"/>
      <c r="E17" s="80"/>
      <c r="F17" s="72"/>
      <c r="G17" s="72"/>
    </row>
    <row r="18" spans="1:7" ht="15.75">
      <c r="A18" s="70"/>
      <c r="B18" s="42"/>
      <c r="C18" s="124"/>
      <c r="D18" s="188"/>
      <c r="E18" s="80"/>
      <c r="F18" s="72"/>
      <c r="G18" s="72"/>
    </row>
    <row r="19" spans="1:7" ht="15.75">
      <c r="A19" s="70"/>
      <c r="B19" s="42"/>
      <c r="C19" s="124"/>
      <c r="D19" s="188"/>
      <c r="E19" s="80"/>
      <c r="F19" s="72"/>
      <c r="G19" s="72"/>
    </row>
    <row r="20" spans="1:7" ht="15.75">
      <c r="A20" s="70"/>
      <c r="B20" s="42"/>
      <c r="C20" s="124"/>
      <c r="D20" s="188"/>
      <c r="E20" s="80"/>
      <c r="F20" s="72"/>
      <c r="G20" s="72"/>
    </row>
    <row r="21" spans="1:7" ht="15.75">
      <c r="A21" s="70"/>
      <c r="B21" s="42"/>
      <c r="C21" s="124"/>
      <c r="D21" s="188"/>
      <c r="E21" s="80"/>
      <c r="F21" s="72"/>
      <c r="G21" s="72"/>
    </row>
    <row r="22" spans="1:7" ht="15.75">
      <c r="A22" s="70"/>
      <c r="B22" s="42"/>
      <c r="C22" s="124"/>
      <c r="D22" s="188"/>
      <c r="E22" s="80"/>
      <c r="F22" s="72"/>
      <c r="G22" s="72"/>
    </row>
    <row r="23" spans="1:7" ht="15.75">
      <c r="A23" s="70"/>
      <c r="B23" s="42"/>
      <c r="C23" s="124"/>
      <c r="D23" s="188"/>
      <c r="E23" s="80"/>
      <c r="F23" s="72"/>
      <c r="G23" s="72"/>
    </row>
    <row r="24" spans="1:7" ht="15.75">
      <c r="A24" s="70"/>
      <c r="B24" s="42"/>
      <c r="C24" s="124"/>
      <c r="D24" s="188"/>
      <c r="E24" s="80"/>
      <c r="F24" s="72"/>
      <c r="G24" s="72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9"/>
      <c r="B32" s="56"/>
      <c r="C32" s="158"/>
      <c r="D32" s="189"/>
      <c r="E32" s="69"/>
      <c r="F32" s="66"/>
      <c r="G32" s="66"/>
    </row>
    <row r="33" spans="1:7" ht="15.75">
      <c r="A33" s="79"/>
      <c r="B33" s="56"/>
      <c r="C33" s="158"/>
      <c r="D33" s="189"/>
      <c r="E33" s="69"/>
      <c r="F33" s="66"/>
      <c r="G33" s="66"/>
    </row>
    <row r="34" spans="1:7" ht="15.75">
      <c r="A34" s="79"/>
      <c r="B34" s="56"/>
      <c r="C34" s="158"/>
      <c r="D34" s="189"/>
      <c r="E34" s="69"/>
      <c r="F34" s="66"/>
      <c r="G34" s="66"/>
    </row>
    <row r="35" spans="1:7" ht="15.75">
      <c r="A35" s="79"/>
      <c r="B35" s="56"/>
      <c r="C35" s="158"/>
      <c r="D35" s="189"/>
      <c r="E35" s="69"/>
      <c r="F35" s="66"/>
      <c r="G35" s="66"/>
    </row>
    <row r="36" spans="1:7" ht="15.75">
      <c r="A36" s="79"/>
      <c r="B36" s="56"/>
      <c r="C36" s="158"/>
      <c r="D36" s="189"/>
      <c r="E36" s="69"/>
      <c r="F36" s="66"/>
      <c r="G36" s="66"/>
    </row>
    <row r="37" spans="1:7" ht="15.75">
      <c r="A37" s="79"/>
      <c r="B37" s="56"/>
      <c r="C37" s="158"/>
      <c r="D37" s="189"/>
      <c r="E37" s="69"/>
      <c r="F37" s="66"/>
      <c r="G37" s="66"/>
    </row>
    <row r="38" spans="1:7" ht="15.75">
      <c r="A38" s="79"/>
      <c r="B38" s="56"/>
      <c r="C38" s="158"/>
      <c r="D38" s="189"/>
      <c r="E38" s="69"/>
      <c r="F38" s="66"/>
      <c r="G38" s="66"/>
    </row>
    <row r="39" spans="1:7" ht="15.75">
      <c r="A39" s="79"/>
      <c r="B39" s="56"/>
      <c r="C39" s="158"/>
      <c r="D39" s="189"/>
      <c r="E39" s="69"/>
      <c r="F39" s="66"/>
      <c r="G39" s="66"/>
    </row>
    <row r="40" spans="1:7" ht="15.75">
      <c r="A40" s="79"/>
      <c r="B40" s="56"/>
      <c r="C40" s="158"/>
      <c r="D40" s="189"/>
      <c r="E40" s="69"/>
      <c r="F40" s="66"/>
      <c r="G40" s="66"/>
    </row>
    <row r="41" spans="1:7" ht="15.75">
      <c r="A41" s="79"/>
      <c r="B41" s="56"/>
      <c r="C41" s="158"/>
      <c r="D41" s="189"/>
      <c r="E41" s="69"/>
      <c r="F41" s="66"/>
      <c r="G41" s="66"/>
    </row>
    <row r="42" spans="1:7" ht="15.75">
      <c r="A42" s="79"/>
      <c r="B42" s="56"/>
      <c r="C42" s="158"/>
      <c r="D42" s="189"/>
      <c r="E42" s="69"/>
      <c r="F42" s="66"/>
      <c r="G42" s="66"/>
    </row>
    <row r="43" spans="1:7" ht="15.75">
      <c r="A43" s="79"/>
      <c r="B43" s="56"/>
      <c r="C43" s="158"/>
      <c r="D43" s="189"/>
      <c r="E43" s="69"/>
      <c r="F43" s="66"/>
      <c r="G43" s="66"/>
    </row>
    <row r="44" spans="1:7" ht="15.75">
      <c r="A44" s="79"/>
      <c r="B44" s="56"/>
      <c r="C44" s="158"/>
      <c r="D44" s="189"/>
      <c r="E44" s="69"/>
      <c r="F44" s="66"/>
      <c r="G44" s="66"/>
    </row>
    <row r="45" spans="1:7" ht="15.75">
      <c r="A45" s="79"/>
      <c r="B45" s="56"/>
      <c r="C45" s="158"/>
      <c r="D45" s="189"/>
      <c r="E45" s="69"/>
      <c r="F45" s="66"/>
      <c r="G45" s="66"/>
    </row>
    <row r="46" spans="1:7" ht="15.75">
      <c r="A46" s="79"/>
      <c r="B46" s="56"/>
      <c r="C46" s="158"/>
      <c r="D46" s="189"/>
      <c r="E46" s="69"/>
      <c r="F46" s="66"/>
      <c r="G46" s="66"/>
    </row>
    <row r="47" spans="1:7" ht="15.75">
      <c r="A47" s="79"/>
      <c r="B47" s="56"/>
      <c r="C47" s="158"/>
      <c r="D47" s="189"/>
      <c r="E47" s="69"/>
      <c r="F47" s="66"/>
      <c r="G47" s="66"/>
    </row>
    <row r="48" spans="1:7" ht="15.75">
      <c r="A48" s="79"/>
      <c r="B48" s="56"/>
      <c r="C48" s="158"/>
      <c r="D48" s="189"/>
      <c r="E48" s="69"/>
      <c r="F48" s="66"/>
      <c r="G48" s="66"/>
    </row>
    <row r="49" spans="1:7" ht="15.75">
      <c r="A49" s="79"/>
      <c r="B49" s="56"/>
      <c r="C49" s="158"/>
      <c r="D49" s="189"/>
      <c r="E49" s="69"/>
      <c r="F49" s="66"/>
      <c r="G49" s="66"/>
    </row>
    <row r="50" spans="1:7" ht="15.75">
      <c r="A50" s="79"/>
      <c r="B50" s="56"/>
      <c r="C50" s="158"/>
      <c r="D50" s="189"/>
      <c r="E50" s="69"/>
      <c r="F50" s="66"/>
      <c r="G50" s="66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SUM(C7:C58)</f>
        <v>1420</v>
      </c>
      <c r="D59" s="155">
        <f>SUM(D7:D58)</f>
        <v>0</v>
      </c>
      <c r="E59" s="140">
        <f>SUM(E7:E58)</f>
        <v>5000</v>
      </c>
      <c r="F59" s="140">
        <f>SUM(F7:F58)</f>
        <v>5000</v>
      </c>
      <c r="G59" s="140">
        <f>SUM(G7:G58)</f>
        <v>5000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7" r:id="rId1"/>
  <ignoredErrors>
    <ignoredError sqref="C59:G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7">
      <selection activeCell="A2" sqref="A2"/>
    </sheetView>
  </sheetViews>
  <sheetFormatPr defaultColWidth="11.421875" defaultRowHeight="12.75"/>
  <cols>
    <col min="1" max="1" width="41.7109375" style="1" customWidth="1"/>
    <col min="2" max="2" width="12.14062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60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8" ht="15.75">
      <c r="A7" s="70" t="s">
        <v>328</v>
      </c>
      <c r="B7" s="42">
        <v>1230</v>
      </c>
      <c r="C7" s="124">
        <v>7420</v>
      </c>
      <c r="D7" s="188"/>
      <c r="E7" s="80"/>
      <c r="F7" s="72"/>
      <c r="G7" s="72"/>
      <c r="H7" s="248"/>
    </row>
    <row r="8" spans="1:7" ht="15.75">
      <c r="A8" s="70" t="s">
        <v>147</v>
      </c>
      <c r="B8" s="42">
        <v>1252</v>
      </c>
      <c r="C8" s="124"/>
      <c r="D8" s="188"/>
      <c r="E8" s="80"/>
      <c r="F8" s="72">
        <v>850</v>
      </c>
      <c r="G8" s="72"/>
    </row>
    <row r="9" spans="1:7" ht="15.75">
      <c r="A9" s="70" t="s">
        <v>148</v>
      </c>
      <c r="B9" s="42">
        <v>1253</v>
      </c>
      <c r="C9" s="124"/>
      <c r="D9" s="188"/>
      <c r="E9" s="391">
        <v>2000</v>
      </c>
      <c r="F9" s="276">
        <v>0</v>
      </c>
      <c r="G9" s="72"/>
    </row>
    <row r="10" spans="1:7" ht="15.75">
      <c r="A10" s="70" t="s">
        <v>151</v>
      </c>
      <c r="B10" s="42">
        <v>1255</v>
      </c>
      <c r="C10" s="124">
        <v>1000</v>
      </c>
      <c r="D10" s="422">
        <v>3000</v>
      </c>
      <c r="E10" s="423">
        <v>1300</v>
      </c>
      <c r="F10" s="72"/>
      <c r="G10" s="72"/>
    </row>
    <row r="11" spans="1:7" ht="15.75">
      <c r="A11" s="70" t="s">
        <v>140</v>
      </c>
      <c r="B11" s="42">
        <v>1256</v>
      </c>
      <c r="C11" s="124">
        <v>3000</v>
      </c>
      <c r="D11" s="422">
        <f>3000+3500</f>
        <v>6500</v>
      </c>
      <c r="E11" s="423"/>
      <c r="F11" s="72"/>
      <c r="G11" s="72"/>
    </row>
    <row r="12" spans="1:7" ht="15.75">
      <c r="A12" s="373" t="s">
        <v>282</v>
      </c>
      <c r="B12" s="374">
        <v>1203</v>
      </c>
      <c r="C12" s="48"/>
      <c r="D12" s="180"/>
      <c r="E12" s="74">
        <v>1500</v>
      </c>
      <c r="F12" s="74"/>
      <c r="G12" s="362"/>
    </row>
    <row r="13" spans="1:7" ht="15.75">
      <c r="A13" s="373" t="s">
        <v>284</v>
      </c>
      <c r="B13" s="374">
        <v>1204</v>
      </c>
      <c r="C13" s="48"/>
      <c r="D13" s="180">
        <v>150</v>
      </c>
      <c r="E13" s="74"/>
      <c r="F13" s="74"/>
      <c r="G13" s="362"/>
    </row>
    <row r="14" spans="1:7" ht="15.75">
      <c r="A14" s="373" t="s">
        <v>285</v>
      </c>
      <c r="B14" s="374">
        <v>1208</v>
      </c>
      <c r="C14" s="48"/>
      <c r="D14" s="180"/>
      <c r="E14" s="418">
        <f>1875+225</f>
        <v>2100</v>
      </c>
      <c r="F14" s="74"/>
      <c r="G14" s="362"/>
    </row>
    <row r="15" spans="1:7" ht="15.75">
      <c r="A15" s="373" t="s">
        <v>286</v>
      </c>
      <c r="B15" s="374">
        <v>1209</v>
      </c>
      <c r="C15" s="48">
        <v>220</v>
      </c>
      <c r="D15" s="180"/>
      <c r="E15" s="74"/>
      <c r="F15" s="74"/>
      <c r="G15" s="362"/>
    </row>
    <row r="16" spans="1:7" ht="15.75">
      <c r="A16" s="373" t="s">
        <v>329</v>
      </c>
      <c r="B16" s="374">
        <v>1206</v>
      </c>
      <c r="C16" s="48">
        <v>350</v>
      </c>
      <c r="D16" s="180"/>
      <c r="E16" s="80"/>
      <c r="F16" s="72"/>
      <c r="G16" s="72"/>
    </row>
    <row r="17" spans="1:7" ht="15.75">
      <c r="A17" s="373" t="s">
        <v>330</v>
      </c>
      <c r="B17" s="374">
        <v>1815</v>
      </c>
      <c r="C17" s="48"/>
      <c r="D17" s="180">
        <v>11800</v>
      </c>
      <c r="E17" s="74"/>
      <c r="F17" s="74"/>
      <c r="G17" s="362"/>
    </row>
    <row r="18" spans="1:7" ht="15.75">
      <c r="A18" s="70" t="s">
        <v>377</v>
      </c>
      <c r="B18" s="42">
        <v>1211</v>
      </c>
      <c r="C18" s="124">
        <v>1250</v>
      </c>
      <c r="D18" s="188"/>
      <c r="E18" s="80"/>
      <c r="F18" s="72"/>
      <c r="G18" s="72"/>
    </row>
    <row r="19" spans="1:7" ht="15.75">
      <c r="A19" s="415" t="s">
        <v>399</v>
      </c>
      <c r="B19" s="42">
        <v>1220</v>
      </c>
      <c r="C19" s="421"/>
      <c r="D19" s="422"/>
      <c r="E19" s="423">
        <v>500</v>
      </c>
      <c r="F19" s="276"/>
      <c r="G19" s="276"/>
    </row>
    <row r="20" spans="1:7" ht="15.75">
      <c r="A20" s="415" t="s">
        <v>400</v>
      </c>
      <c r="B20" s="42">
        <v>1221</v>
      </c>
      <c r="C20" s="421"/>
      <c r="D20" s="422"/>
      <c r="E20" s="423"/>
      <c r="F20" s="276"/>
      <c r="G20" s="238">
        <v>1000</v>
      </c>
    </row>
    <row r="21" spans="1:7" ht="15.75">
      <c r="A21" s="415" t="s">
        <v>401</v>
      </c>
      <c r="B21" s="42">
        <v>1222</v>
      </c>
      <c r="C21" s="421"/>
      <c r="D21" s="422">
        <v>200</v>
      </c>
      <c r="E21" s="391"/>
      <c r="F21" s="276"/>
      <c r="G21" s="276"/>
    </row>
    <row r="22" spans="1:7" ht="15.75">
      <c r="A22" s="415" t="s">
        <v>415</v>
      </c>
      <c r="B22" s="42">
        <v>1223</v>
      </c>
      <c r="C22" s="421"/>
      <c r="D22" s="422">
        <v>275</v>
      </c>
      <c r="E22" s="391"/>
      <c r="F22" s="276"/>
      <c r="G22" s="276"/>
    </row>
    <row r="23" spans="1:7" ht="15.75">
      <c r="A23" s="415" t="s">
        <v>502</v>
      </c>
      <c r="B23" s="42">
        <v>1233</v>
      </c>
      <c r="C23" s="421"/>
      <c r="D23" s="422">
        <v>0</v>
      </c>
      <c r="E23" s="391">
        <v>2000</v>
      </c>
      <c r="F23" s="276"/>
      <c r="G23" s="276"/>
    </row>
    <row r="24" spans="1:7" ht="15.75">
      <c r="A24" s="153"/>
      <c r="B24" s="259"/>
      <c r="C24" s="124"/>
      <c r="D24" s="390"/>
      <c r="E24" s="391"/>
      <c r="F24" s="276"/>
      <c r="G24" s="276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0"/>
      <c r="B32" s="42"/>
      <c r="C32" s="124"/>
      <c r="D32" s="188"/>
      <c r="E32" s="80"/>
      <c r="F32" s="72"/>
      <c r="G32" s="72"/>
    </row>
    <row r="33" spans="1:7" ht="15.75">
      <c r="A33" s="70"/>
      <c r="B33" s="42"/>
      <c r="C33" s="124"/>
      <c r="D33" s="188"/>
      <c r="E33" s="80"/>
      <c r="F33" s="72"/>
      <c r="G33" s="72"/>
    </row>
    <row r="34" spans="1:7" ht="15.75">
      <c r="A34" s="70"/>
      <c r="B34" s="42"/>
      <c r="C34" s="124"/>
      <c r="D34" s="188"/>
      <c r="E34" s="80"/>
      <c r="F34" s="72"/>
      <c r="G34" s="72"/>
    </row>
    <row r="35" spans="1:7" ht="15.75">
      <c r="A35" s="70"/>
      <c r="B35" s="42"/>
      <c r="C35" s="124"/>
      <c r="D35" s="188"/>
      <c r="E35" s="80"/>
      <c r="F35" s="72"/>
      <c r="G35" s="72"/>
    </row>
    <row r="36" spans="1:7" ht="15.75">
      <c r="A36" s="70"/>
      <c r="B36" s="42"/>
      <c r="C36" s="124"/>
      <c r="D36" s="188"/>
      <c r="E36" s="80"/>
      <c r="F36" s="72"/>
      <c r="G36" s="72"/>
    </row>
    <row r="37" spans="1:7" ht="15.75">
      <c r="A37" s="70"/>
      <c r="B37" s="42"/>
      <c r="C37" s="124"/>
      <c r="D37" s="188"/>
      <c r="E37" s="80"/>
      <c r="F37" s="72"/>
      <c r="G37" s="72"/>
    </row>
    <row r="38" spans="1:7" ht="15.75">
      <c r="A38" s="70"/>
      <c r="B38" s="42"/>
      <c r="C38" s="124"/>
      <c r="D38" s="188"/>
      <c r="E38" s="80"/>
      <c r="F38" s="72"/>
      <c r="G38" s="72"/>
    </row>
    <row r="39" spans="1:7" ht="15.75">
      <c r="A39" s="70"/>
      <c r="B39" s="42"/>
      <c r="C39" s="124"/>
      <c r="D39" s="188"/>
      <c r="E39" s="80"/>
      <c r="F39" s="72"/>
      <c r="G39" s="72"/>
    </row>
    <row r="40" spans="1:7" ht="15.75">
      <c r="A40" s="70"/>
      <c r="B40" s="42"/>
      <c r="C40" s="124"/>
      <c r="D40" s="188"/>
      <c r="E40" s="80"/>
      <c r="F40" s="72"/>
      <c r="G40" s="72"/>
    </row>
    <row r="41" spans="1:7" ht="15.75">
      <c r="A41" s="70"/>
      <c r="B41" s="42"/>
      <c r="C41" s="124"/>
      <c r="D41" s="188"/>
      <c r="E41" s="80"/>
      <c r="F41" s="72"/>
      <c r="G41" s="72"/>
    </row>
    <row r="42" spans="1:7" ht="15.75">
      <c r="A42" s="70"/>
      <c r="B42" s="42"/>
      <c r="C42" s="124"/>
      <c r="D42" s="188"/>
      <c r="E42" s="80"/>
      <c r="F42" s="72"/>
      <c r="G42" s="72"/>
    </row>
    <row r="43" spans="1:7" ht="15.75">
      <c r="A43" s="70"/>
      <c r="B43" s="42"/>
      <c r="C43" s="124"/>
      <c r="D43" s="188"/>
      <c r="E43" s="80"/>
      <c r="F43" s="72"/>
      <c r="G43" s="72"/>
    </row>
    <row r="44" spans="1:7" ht="15.75">
      <c r="A44" s="70"/>
      <c r="B44" s="42"/>
      <c r="C44" s="124"/>
      <c r="D44" s="188"/>
      <c r="E44" s="80"/>
      <c r="F44" s="72"/>
      <c r="G44" s="72"/>
    </row>
    <row r="45" spans="1:7" ht="15.75">
      <c r="A45" s="70"/>
      <c r="B45" s="42"/>
      <c r="C45" s="124"/>
      <c r="D45" s="188"/>
      <c r="E45" s="80"/>
      <c r="F45" s="72"/>
      <c r="G45" s="72"/>
    </row>
    <row r="46" spans="1:7" ht="15.75">
      <c r="A46" s="70"/>
      <c r="B46" s="42"/>
      <c r="C46" s="124"/>
      <c r="D46" s="188"/>
      <c r="E46" s="80"/>
      <c r="F46" s="72"/>
      <c r="G46" s="72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SUM(C7:C58)</f>
        <v>13240</v>
      </c>
      <c r="D59" s="155">
        <f>SUM(D7:D58)</f>
        <v>21925</v>
      </c>
      <c r="E59" s="140">
        <f>SUM(E7:E58)</f>
        <v>9400</v>
      </c>
      <c r="F59" s="140">
        <f>SUM(F7:F58)</f>
        <v>850</v>
      </c>
      <c r="G59" s="140">
        <f>SUM(G7:G58)</f>
        <v>1000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3"/>
  <ignoredErrors>
    <ignoredError sqref="C59:G59" formulaRang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21" sqref="A21"/>
    </sheetView>
  </sheetViews>
  <sheetFormatPr defaultColWidth="11.421875" defaultRowHeight="12.75"/>
  <cols>
    <col min="1" max="1" width="41.7109375" style="1" customWidth="1"/>
    <col min="2" max="2" width="12.140625" style="106" customWidth="1"/>
    <col min="3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61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89</v>
      </c>
      <c r="B7" s="42">
        <v>1333</v>
      </c>
      <c r="C7" s="124">
        <v>100</v>
      </c>
      <c r="D7" s="188">
        <v>100</v>
      </c>
      <c r="E7" s="80">
        <v>100</v>
      </c>
      <c r="F7" s="72">
        <v>100</v>
      </c>
      <c r="G7" s="72">
        <v>100</v>
      </c>
    </row>
    <row r="8" spans="1:7" ht="15.75">
      <c r="A8" s="70" t="s">
        <v>275</v>
      </c>
      <c r="B8" s="42">
        <v>1301</v>
      </c>
      <c r="C8" s="124">
        <v>200</v>
      </c>
      <c r="D8" s="188"/>
      <c r="E8" s="80"/>
      <c r="F8" s="72"/>
      <c r="G8" s="72"/>
    </row>
    <row r="9" spans="1:7" ht="15.75">
      <c r="A9" s="70" t="s">
        <v>503</v>
      </c>
      <c r="B9" s="42">
        <v>1302</v>
      </c>
      <c r="C9" s="124">
        <v>100</v>
      </c>
      <c r="D9" s="188"/>
      <c r="E9" s="80"/>
      <c r="F9" s="72"/>
      <c r="G9" s="72"/>
    </row>
    <row r="10" spans="1:7" ht="15.75">
      <c r="A10" s="70" t="s">
        <v>276</v>
      </c>
      <c r="B10" s="42">
        <v>1303</v>
      </c>
      <c r="C10" s="124">
        <v>75</v>
      </c>
      <c r="D10" s="188">
        <v>75</v>
      </c>
      <c r="E10" s="80">
        <v>75</v>
      </c>
      <c r="F10" s="72">
        <v>75</v>
      </c>
      <c r="G10" s="72">
        <v>75</v>
      </c>
    </row>
    <row r="11" spans="1:7" ht="15.75">
      <c r="A11" s="70" t="s">
        <v>277</v>
      </c>
      <c r="B11" s="42">
        <v>1305</v>
      </c>
      <c r="C11" s="124">
        <v>250</v>
      </c>
      <c r="D11" s="188"/>
      <c r="E11" s="80"/>
      <c r="F11" s="72"/>
      <c r="G11" s="72"/>
    </row>
    <row r="12" spans="1:7" ht="15.75">
      <c r="A12" s="70" t="s">
        <v>504</v>
      </c>
      <c r="B12" s="42">
        <v>1836</v>
      </c>
      <c r="C12" s="124">
        <v>100</v>
      </c>
      <c r="D12" s="188"/>
      <c r="E12" s="80"/>
      <c r="F12" s="72"/>
      <c r="G12" s="72"/>
    </row>
    <row r="13" spans="1:7" ht="15.75">
      <c r="A13" s="424" t="s">
        <v>505</v>
      </c>
      <c r="B13" s="56">
        <v>1326</v>
      </c>
      <c r="C13" s="158"/>
      <c r="D13" s="425">
        <v>100</v>
      </c>
      <c r="E13" s="426"/>
      <c r="F13" s="272"/>
      <c r="G13" s="272"/>
    </row>
    <row r="14" spans="1:7" ht="15.75">
      <c r="A14" s="415" t="s">
        <v>506</v>
      </c>
      <c r="B14" s="42">
        <v>1320</v>
      </c>
      <c r="C14" s="124"/>
      <c r="D14" s="422"/>
      <c r="E14" s="423">
        <v>600</v>
      </c>
      <c r="F14" s="276"/>
      <c r="G14" s="276"/>
    </row>
    <row r="15" spans="1:7" ht="15.75">
      <c r="A15" s="415" t="s">
        <v>507</v>
      </c>
      <c r="B15" s="42">
        <v>1327</v>
      </c>
      <c r="C15" s="124"/>
      <c r="D15" s="422">
        <v>260</v>
      </c>
      <c r="E15" s="423"/>
      <c r="F15" s="276"/>
      <c r="G15" s="276"/>
    </row>
    <row r="16" spans="1:7" ht="15.75">
      <c r="A16" s="415" t="s">
        <v>403</v>
      </c>
      <c r="B16" s="42">
        <v>1310</v>
      </c>
      <c r="C16" s="124"/>
      <c r="D16" s="422">
        <v>70</v>
      </c>
      <c r="E16" s="423"/>
      <c r="F16" s="276"/>
      <c r="G16" s="276"/>
    </row>
    <row r="17" spans="1:7" ht="15.75">
      <c r="A17" s="415" t="s">
        <v>404</v>
      </c>
      <c r="B17" s="42">
        <v>1311</v>
      </c>
      <c r="C17" s="124"/>
      <c r="D17" s="422">
        <v>200</v>
      </c>
      <c r="E17" s="423"/>
      <c r="F17" s="276"/>
      <c r="G17" s="276"/>
    </row>
    <row r="18" spans="1:7" ht="15.75">
      <c r="A18" s="415" t="s">
        <v>405</v>
      </c>
      <c r="B18" s="42">
        <v>1312</v>
      </c>
      <c r="C18" s="124"/>
      <c r="D18" s="422">
        <v>100</v>
      </c>
      <c r="E18" s="423">
        <v>100</v>
      </c>
      <c r="F18" s="276"/>
      <c r="G18" s="276"/>
    </row>
    <row r="19" spans="1:7" ht="15.75">
      <c r="A19" s="70"/>
      <c r="B19" s="42"/>
      <c r="C19" s="124"/>
      <c r="D19" s="188"/>
      <c r="E19" s="80"/>
      <c r="F19" s="72"/>
      <c r="G19" s="72"/>
    </row>
    <row r="20" spans="1:7" ht="15.75">
      <c r="A20" s="70"/>
      <c r="B20" s="42"/>
      <c r="C20" s="124"/>
      <c r="D20" s="188"/>
      <c r="E20" s="80"/>
      <c r="F20" s="72"/>
      <c r="G20" s="72"/>
    </row>
    <row r="21" spans="1:7" ht="15.75">
      <c r="A21" s="70"/>
      <c r="B21" s="42"/>
      <c r="C21" s="124"/>
      <c r="D21" s="188"/>
      <c r="E21" s="80"/>
      <c r="F21" s="72"/>
      <c r="G21" s="72"/>
    </row>
    <row r="22" spans="1:7" ht="15.75">
      <c r="A22" s="70"/>
      <c r="B22" s="42"/>
      <c r="C22" s="124"/>
      <c r="D22" s="188"/>
      <c r="E22" s="80"/>
      <c r="F22" s="72"/>
      <c r="G22" s="72"/>
    </row>
    <row r="23" spans="1:7" ht="15.75">
      <c r="A23" s="70"/>
      <c r="B23" s="42"/>
      <c r="C23" s="124"/>
      <c r="D23" s="188"/>
      <c r="E23" s="80"/>
      <c r="F23" s="72"/>
      <c r="G23" s="72"/>
    </row>
    <row r="24" spans="1:7" ht="15.75">
      <c r="A24" s="70"/>
      <c r="B24" s="42"/>
      <c r="C24" s="124"/>
      <c r="D24" s="188"/>
      <c r="E24" s="80"/>
      <c r="F24" s="72"/>
      <c r="G24" s="72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0"/>
      <c r="B32" s="42"/>
      <c r="C32" s="124"/>
      <c r="D32" s="188"/>
      <c r="E32" s="80"/>
      <c r="F32" s="72"/>
      <c r="G32" s="72"/>
    </row>
    <row r="33" spans="1:7" ht="15.75">
      <c r="A33" s="70"/>
      <c r="B33" s="42"/>
      <c r="C33" s="124"/>
      <c r="D33" s="188"/>
      <c r="E33" s="80"/>
      <c r="F33" s="72"/>
      <c r="G33" s="72"/>
    </row>
    <row r="34" spans="1:7" ht="15.75">
      <c r="A34" s="70"/>
      <c r="B34" s="42"/>
      <c r="C34" s="124"/>
      <c r="D34" s="188"/>
      <c r="E34" s="80"/>
      <c r="F34" s="72"/>
      <c r="G34" s="72"/>
    </row>
    <row r="35" spans="1:7" ht="15.75">
      <c r="A35" s="70"/>
      <c r="B35" s="42"/>
      <c r="C35" s="124"/>
      <c r="D35" s="188"/>
      <c r="E35" s="80"/>
      <c r="F35" s="72"/>
      <c r="G35" s="72"/>
    </row>
    <row r="36" spans="1:7" ht="15.75">
      <c r="A36" s="70"/>
      <c r="B36" s="42"/>
      <c r="C36" s="124"/>
      <c r="D36" s="188"/>
      <c r="E36" s="80"/>
      <c r="F36" s="72"/>
      <c r="G36" s="72"/>
    </row>
    <row r="37" spans="1:7" ht="15.75">
      <c r="A37" s="70"/>
      <c r="B37" s="42"/>
      <c r="C37" s="124"/>
      <c r="D37" s="188"/>
      <c r="E37" s="80"/>
      <c r="F37" s="72"/>
      <c r="G37" s="72"/>
    </row>
    <row r="38" spans="1:7" ht="15.75">
      <c r="A38" s="70"/>
      <c r="B38" s="42"/>
      <c r="C38" s="124"/>
      <c r="D38" s="188"/>
      <c r="E38" s="80"/>
      <c r="F38" s="72"/>
      <c r="G38" s="72"/>
    </row>
    <row r="39" spans="1:7" ht="15.75">
      <c r="A39" s="70"/>
      <c r="B39" s="42"/>
      <c r="C39" s="124"/>
      <c r="D39" s="188"/>
      <c r="E39" s="80"/>
      <c r="F39" s="72"/>
      <c r="G39" s="72"/>
    </row>
    <row r="40" spans="1:7" ht="15.75">
      <c r="A40" s="70"/>
      <c r="B40" s="42"/>
      <c r="C40" s="124"/>
      <c r="D40" s="188"/>
      <c r="E40" s="80"/>
      <c r="F40" s="72"/>
      <c r="G40" s="72"/>
    </row>
    <row r="41" spans="1:7" ht="15.75">
      <c r="A41" s="70"/>
      <c r="B41" s="42"/>
      <c r="C41" s="124"/>
      <c r="D41" s="188"/>
      <c r="E41" s="80"/>
      <c r="F41" s="72"/>
      <c r="G41" s="72"/>
    </row>
    <row r="42" spans="1:7" ht="15.75">
      <c r="A42" s="70"/>
      <c r="B42" s="42"/>
      <c r="C42" s="124"/>
      <c r="D42" s="188"/>
      <c r="E42" s="80"/>
      <c r="F42" s="72"/>
      <c r="G42" s="72"/>
    </row>
    <row r="43" spans="1:7" ht="15.75">
      <c r="A43" s="70"/>
      <c r="B43" s="42"/>
      <c r="C43" s="124"/>
      <c r="D43" s="188"/>
      <c r="E43" s="80"/>
      <c r="F43" s="72"/>
      <c r="G43" s="72"/>
    </row>
    <row r="44" spans="1:7" ht="15.75">
      <c r="A44" s="70"/>
      <c r="B44" s="42"/>
      <c r="C44" s="124"/>
      <c r="D44" s="188"/>
      <c r="E44" s="80"/>
      <c r="F44" s="72"/>
      <c r="G44" s="72"/>
    </row>
    <row r="45" spans="1:7" ht="15.75">
      <c r="A45" s="70"/>
      <c r="B45" s="42"/>
      <c r="C45" s="124"/>
      <c r="D45" s="188"/>
      <c r="E45" s="80"/>
      <c r="F45" s="72"/>
      <c r="G45" s="72"/>
    </row>
    <row r="46" spans="1:7" ht="15.75">
      <c r="A46" s="70"/>
      <c r="B46" s="42"/>
      <c r="C46" s="124"/>
      <c r="D46" s="188"/>
      <c r="E46" s="80"/>
      <c r="F46" s="72"/>
      <c r="G46" s="72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375" t="s">
        <v>55</v>
      </c>
      <c r="B59" s="376"/>
      <c r="C59" s="138">
        <f>SUM(C7:C58)</f>
        <v>825</v>
      </c>
      <c r="D59" s="155">
        <f>SUM(D7:D58)</f>
        <v>905</v>
      </c>
      <c r="E59" s="140">
        <f>SUM(E7:E58)</f>
        <v>875</v>
      </c>
      <c r="F59" s="140">
        <f>SUM(F7:F58)</f>
        <v>175</v>
      </c>
      <c r="G59" s="140">
        <f>SUM(G7:G58)</f>
        <v>175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6" r:id="rId1"/>
  <ignoredErrors>
    <ignoredError sqref="C59:G5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G10" sqref="G10"/>
    </sheetView>
  </sheetViews>
  <sheetFormatPr defaultColWidth="11.421875" defaultRowHeight="12.75"/>
  <cols>
    <col min="1" max="1" width="41.7109375" style="1" customWidth="1"/>
    <col min="2" max="2" width="11.851562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42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70" t="s">
        <v>131</v>
      </c>
      <c r="B7" s="42">
        <v>1505</v>
      </c>
      <c r="C7" s="124">
        <v>1500</v>
      </c>
      <c r="D7" s="188"/>
      <c r="E7" s="80"/>
      <c r="F7" s="72"/>
      <c r="G7" s="72"/>
    </row>
    <row r="8" spans="1:7" ht="15.75">
      <c r="A8" s="70" t="s">
        <v>299</v>
      </c>
      <c r="B8" s="42">
        <v>1510</v>
      </c>
      <c r="C8" s="124">
        <v>7500</v>
      </c>
      <c r="D8" s="188"/>
      <c r="E8" s="80"/>
      <c r="F8" s="72"/>
      <c r="G8" s="72"/>
    </row>
    <row r="9" spans="1:7" ht="15.75">
      <c r="A9" s="70" t="s">
        <v>480</v>
      </c>
      <c r="B9" s="42">
        <v>1121</v>
      </c>
      <c r="C9" s="124">
        <v>270</v>
      </c>
      <c r="D9" s="188"/>
      <c r="E9" s="80"/>
      <c r="F9" s="72"/>
      <c r="G9" s="72"/>
    </row>
    <row r="10" spans="1:7" ht="15.75">
      <c r="A10" s="392" t="s">
        <v>481</v>
      </c>
      <c r="B10" s="206">
        <v>1502</v>
      </c>
      <c r="C10" s="427"/>
      <c r="D10" s="428"/>
      <c r="E10" s="429"/>
      <c r="F10" s="207"/>
      <c r="G10" s="461">
        <v>700</v>
      </c>
    </row>
    <row r="11" spans="1:7" ht="15.75">
      <c r="A11" s="123"/>
      <c r="B11" s="430" t="s">
        <v>430</v>
      </c>
      <c r="C11" s="427"/>
      <c r="D11" s="428"/>
      <c r="E11" s="429"/>
      <c r="F11" s="207"/>
      <c r="G11" s="207"/>
    </row>
    <row r="12" spans="1:7" ht="15.75">
      <c r="A12" s="70"/>
      <c r="B12" s="402" t="s">
        <v>430</v>
      </c>
      <c r="C12" s="124"/>
      <c r="D12" s="188"/>
      <c r="E12" s="80"/>
      <c r="F12" s="72"/>
      <c r="G12" s="72"/>
    </row>
    <row r="13" spans="1:7" ht="15.75">
      <c r="A13" s="70"/>
      <c r="B13" s="42"/>
      <c r="C13" s="124"/>
      <c r="D13" s="188"/>
      <c r="E13" s="80"/>
      <c r="F13" s="72"/>
      <c r="G13" s="72"/>
    </row>
    <row r="14" spans="1:7" ht="15.75">
      <c r="A14" s="70"/>
      <c r="B14" s="42"/>
      <c r="C14" s="124"/>
      <c r="D14" s="188"/>
      <c r="E14" s="80"/>
      <c r="F14" s="72"/>
      <c r="G14" s="72"/>
    </row>
    <row r="15" spans="1:7" ht="15.75">
      <c r="A15" s="70"/>
      <c r="B15" s="42"/>
      <c r="C15" s="124"/>
      <c r="D15" s="188"/>
      <c r="E15" s="80"/>
      <c r="F15" s="72"/>
      <c r="G15" s="72"/>
    </row>
    <row r="16" spans="1:7" ht="15.75">
      <c r="A16" s="70"/>
      <c r="B16" s="42"/>
      <c r="C16" s="124"/>
      <c r="D16" s="188"/>
      <c r="E16" s="80"/>
      <c r="F16" s="72"/>
      <c r="G16" s="72"/>
    </row>
    <row r="17" spans="1:7" ht="15.75">
      <c r="A17" s="70"/>
      <c r="B17" s="42"/>
      <c r="C17" s="124"/>
      <c r="D17" s="188"/>
      <c r="E17" s="80"/>
      <c r="F17" s="72"/>
      <c r="G17" s="72"/>
    </row>
    <row r="18" spans="1:7" ht="15.75">
      <c r="A18" s="70"/>
      <c r="B18" s="42"/>
      <c r="C18" s="124"/>
      <c r="D18" s="188"/>
      <c r="E18" s="80"/>
      <c r="F18" s="72"/>
      <c r="G18" s="72"/>
    </row>
    <row r="19" spans="1:7" ht="15.75">
      <c r="A19" s="70"/>
      <c r="B19" s="42"/>
      <c r="C19" s="124"/>
      <c r="D19" s="188"/>
      <c r="E19" s="80"/>
      <c r="F19" s="72"/>
      <c r="G19" s="72"/>
    </row>
    <row r="20" spans="1:7" ht="15.75">
      <c r="A20" s="70"/>
      <c r="B20" s="42"/>
      <c r="C20" s="124"/>
      <c r="D20" s="188"/>
      <c r="E20" s="80"/>
      <c r="F20" s="72"/>
      <c r="G20" s="72"/>
    </row>
    <row r="21" spans="1:7" ht="15.75">
      <c r="A21" s="70"/>
      <c r="B21" s="42"/>
      <c r="C21" s="124"/>
      <c r="D21" s="188"/>
      <c r="E21" s="80"/>
      <c r="F21" s="72"/>
      <c r="G21" s="72"/>
    </row>
    <row r="22" spans="1:7" ht="15.75">
      <c r="A22" s="70"/>
      <c r="B22" s="42"/>
      <c r="C22" s="124"/>
      <c r="D22" s="188"/>
      <c r="E22" s="80"/>
      <c r="F22" s="72"/>
      <c r="G22" s="72"/>
    </row>
    <row r="23" spans="1:7" ht="15.75">
      <c r="A23" s="70"/>
      <c r="B23" s="42"/>
      <c r="C23" s="124"/>
      <c r="D23" s="188"/>
      <c r="E23" s="80"/>
      <c r="F23" s="72"/>
      <c r="G23" s="72"/>
    </row>
    <row r="24" spans="1:7" ht="15.75">
      <c r="A24" s="70"/>
      <c r="B24" s="42"/>
      <c r="C24" s="124"/>
      <c r="D24" s="188"/>
      <c r="E24" s="80"/>
      <c r="F24" s="72"/>
      <c r="G24" s="72"/>
    </row>
    <row r="25" spans="1:7" ht="15.75">
      <c r="A25" s="70"/>
      <c r="B25" s="42"/>
      <c r="C25" s="124"/>
      <c r="D25" s="188"/>
      <c r="E25" s="80"/>
      <c r="F25" s="72"/>
      <c r="G25" s="72"/>
    </row>
    <row r="26" spans="1:7" ht="15.75">
      <c r="A26" s="70"/>
      <c r="B26" s="42"/>
      <c r="C26" s="124"/>
      <c r="D26" s="188"/>
      <c r="E26" s="80"/>
      <c r="F26" s="72"/>
      <c r="G26" s="72"/>
    </row>
    <row r="27" spans="1:7" ht="15.75">
      <c r="A27" s="70"/>
      <c r="B27" s="42"/>
      <c r="C27" s="124"/>
      <c r="D27" s="188"/>
      <c r="E27" s="80"/>
      <c r="F27" s="72"/>
      <c r="G27" s="72"/>
    </row>
    <row r="28" spans="1:7" ht="15.75">
      <c r="A28" s="70"/>
      <c r="B28" s="42"/>
      <c r="C28" s="124"/>
      <c r="D28" s="188"/>
      <c r="E28" s="80"/>
      <c r="F28" s="72"/>
      <c r="G28" s="72"/>
    </row>
    <row r="29" spans="1:7" ht="15.75">
      <c r="A29" s="70"/>
      <c r="B29" s="42"/>
      <c r="C29" s="124"/>
      <c r="D29" s="188"/>
      <c r="E29" s="80"/>
      <c r="F29" s="72"/>
      <c r="G29" s="72"/>
    </row>
    <row r="30" spans="1:7" ht="15.75">
      <c r="A30" s="70"/>
      <c r="B30" s="42"/>
      <c r="C30" s="124"/>
      <c r="D30" s="188"/>
      <c r="E30" s="80"/>
      <c r="F30" s="72"/>
      <c r="G30" s="72"/>
    </row>
    <row r="31" spans="1:7" ht="15.75">
      <c r="A31" s="70"/>
      <c r="B31" s="42"/>
      <c r="C31" s="124"/>
      <c r="D31" s="188"/>
      <c r="E31" s="80"/>
      <c r="F31" s="72"/>
      <c r="G31" s="72"/>
    </row>
    <row r="32" spans="1:7" ht="15.75">
      <c r="A32" s="70"/>
      <c r="B32" s="42"/>
      <c r="C32" s="124"/>
      <c r="D32" s="188"/>
      <c r="E32" s="80"/>
      <c r="F32" s="72"/>
      <c r="G32" s="72"/>
    </row>
    <row r="33" spans="1:7" ht="15.75">
      <c r="A33" s="70"/>
      <c r="B33" s="42"/>
      <c r="C33" s="124"/>
      <c r="D33" s="188"/>
      <c r="E33" s="80"/>
      <c r="F33" s="72"/>
      <c r="G33" s="72"/>
    </row>
    <row r="34" spans="1:7" ht="15.75">
      <c r="A34" s="70"/>
      <c r="B34" s="42"/>
      <c r="C34" s="124"/>
      <c r="D34" s="188"/>
      <c r="E34" s="80"/>
      <c r="F34" s="72"/>
      <c r="G34" s="72"/>
    </row>
    <row r="35" spans="1:7" ht="15.75">
      <c r="A35" s="70"/>
      <c r="B35" s="42"/>
      <c r="C35" s="124"/>
      <c r="D35" s="188"/>
      <c r="E35" s="80"/>
      <c r="F35" s="72"/>
      <c r="G35" s="72"/>
    </row>
    <row r="36" spans="1:7" ht="15.75">
      <c r="A36" s="70"/>
      <c r="B36" s="42"/>
      <c r="C36" s="124"/>
      <c r="D36" s="188"/>
      <c r="E36" s="80"/>
      <c r="F36" s="72"/>
      <c r="G36" s="72"/>
    </row>
    <row r="37" spans="1:7" ht="15.75">
      <c r="A37" s="70"/>
      <c r="B37" s="42"/>
      <c r="C37" s="124"/>
      <c r="D37" s="188"/>
      <c r="E37" s="80"/>
      <c r="F37" s="72"/>
      <c r="G37" s="72"/>
    </row>
    <row r="38" spans="1:7" ht="15.75">
      <c r="A38" s="70"/>
      <c r="B38" s="42"/>
      <c r="C38" s="124"/>
      <c r="D38" s="188"/>
      <c r="E38" s="80"/>
      <c r="F38" s="72"/>
      <c r="G38" s="72"/>
    </row>
    <row r="39" spans="1:7" ht="15.75">
      <c r="A39" s="70"/>
      <c r="B39" s="42"/>
      <c r="C39" s="124"/>
      <c r="D39" s="188"/>
      <c r="E39" s="80"/>
      <c r="F39" s="72"/>
      <c r="G39" s="72"/>
    </row>
    <row r="40" spans="1:7" ht="15.75">
      <c r="A40" s="70"/>
      <c r="B40" s="42"/>
      <c r="C40" s="124"/>
      <c r="D40" s="188"/>
      <c r="E40" s="80"/>
      <c r="F40" s="72"/>
      <c r="G40" s="72"/>
    </row>
    <row r="41" spans="1:7" ht="15.75">
      <c r="A41" s="70"/>
      <c r="B41" s="42"/>
      <c r="C41" s="124"/>
      <c r="D41" s="188"/>
      <c r="E41" s="80"/>
      <c r="F41" s="72"/>
      <c r="G41" s="72"/>
    </row>
    <row r="42" spans="1:7" ht="15.75">
      <c r="A42" s="70"/>
      <c r="B42" s="42"/>
      <c r="C42" s="124"/>
      <c r="D42" s="188"/>
      <c r="E42" s="80"/>
      <c r="F42" s="72"/>
      <c r="G42" s="72"/>
    </row>
    <row r="43" spans="1:7" ht="15.75">
      <c r="A43" s="70"/>
      <c r="B43" s="42"/>
      <c r="C43" s="124"/>
      <c r="D43" s="188"/>
      <c r="E43" s="80"/>
      <c r="F43" s="72"/>
      <c r="G43" s="72"/>
    </row>
    <row r="44" spans="1:7" ht="15.75">
      <c r="A44" s="70"/>
      <c r="B44" s="42"/>
      <c r="C44" s="124"/>
      <c r="D44" s="188"/>
      <c r="E44" s="80"/>
      <c r="F44" s="72"/>
      <c r="G44" s="72"/>
    </row>
    <row r="45" spans="1:7" ht="15.75">
      <c r="A45" s="70"/>
      <c r="B45" s="42"/>
      <c r="C45" s="124"/>
      <c r="D45" s="188"/>
      <c r="E45" s="80"/>
      <c r="F45" s="72"/>
      <c r="G45" s="72"/>
    </row>
    <row r="46" spans="1:7" ht="15.75">
      <c r="A46" s="70"/>
      <c r="B46" s="42"/>
      <c r="C46" s="124"/>
      <c r="D46" s="188"/>
      <c r="E46" s="80"/>
      <c r="F46" s="72"/>
      <c r="G46" s="72"/>
    </row>
    <row r="47" spans="1:7" ht="15.75">
      <c r="A47" s="70"/>
      <c r="B47" s="42"/>
      <c r="C47" s="124"/>
      <c r="D47" s="188"/>
      <c r="E47" s="80"/>
      <c r="F47" s="72"/>
      <c r="G47" s="72"/>
    </row>
    <row r="48" spans="1:7" ht="15.75">
      <c r="A48" s="70"/>
      <c r="B48" s="42"/>
      <c r="C48" s="124"/>
      <c r="D48" s="188"/>
      <c r="E48" s="80"/>
      <c r="F48" s="72"/>
      <c r="G48" s="72"/>
    </row>
    <row r="49" spans="1:7" ht="15.75">
      <c r="A49" s="70"/>
      <c r="B49" s="42"/>
      <c r="C49" s="124"/>
      <c r="D49" s="188"/>
      <c r="E49" s="80"/>
      <c r="F49" s="72"/>
      <c r="G49" s="72"/>
    </row>
    <row r="50" spans="1:7" ht="15.75">
      <c r="A50" s="70"/>
      <c r="B50" s="42"/>
      <c r="C50" s="124"/>
      <c r="D50" s="188"/>
      <c r="E50" s="80"/>
      <c r="F50" s="72"/>
      <c r="G50" s="72"/>
    </row>
    <row r="51" spans="1:7" ht="15.75">
      <c r="A51" s="70"/>
      <c r="B51" s="42"/>
      <c r="C51" s="124"/>
      <c r="D51" s="188"/>
      <c r="E51" s="80"/>
      <c r="F51" s="72"/>
      <c r="G51" s="72"/>
    </row>
    <row r="52" spans="1:7" ht="15.75">
      <c r="A52" s="70"/>
      <c r="B52" s="42"/>
      <c r="C52" s="124"/>
      <c r="D52" s="188"/>
      <c r="E52" s="80"/>
      <c r="F52" s="72"/>
      <c r="G52" s="72"/>
    </row>
    <row r="53" spans="1:7" ht="15.75">
      <c r="A53" s="70"/>
      <c r="B53" s="42"/>
      <c r="C53" s="124"/>
      <c r="D53" s="188"/>
      <c r="E53" s="80"/>
      <c r="F53" s="72"/>
      <c r="G53" s="72"/>
    </row>
    <row r="54" spans="1:7" ht="15.75">
      <c r="A54" s="70"/>
      <c r="B54" s="42"/>
      <c r="C54" s="124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5.75">
      <c r="A58" s="73"/>
      <c r="B58" s="47"/>
      <c r="C58" s="132"/>
      <c r="D58" s="168"/>
      <c r="E58" s="74"/>
      <c r="F58" s="74"/>
      <c r="G58" s="134"/>
    </row>
    <row r="59" spans="1:7" ht="15.75">
      <c r="A59" s="135" t="s">
        <v>55</v>
      </c>
      <c r="B59" s="136"/>
      <c r="C59" s="138">
        <f>SUM(C7:C58)</f>
        <v>9270</v>
      </c>
      <c r="D59" s="155">
        <f>SUM(D7:D58)</f>
        <v>0</v>
      </c>
      <c r="E59" s="140">
        <f>SUM(E7:E58)</f>
        <v>0</v>
      </c>
      <c r="F59" s="140">
        <f>SUM(F7:F58)</f>
        <v>0</v>
      </c>
      <c r="G59" s="140">
        <f>SUM(G7:G58)</f>
        <v>700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  <ignoredErrors>
    <ignoredError sqref="C59:G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pane ySplit="6" topLeftCell="BM19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41.7109375" style="1" customWidth="1"/>
    <col min="2" max="2" width="11.57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90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s="152" customFormat="1" ht="15.75">
      <c r="A7" s="36" t="s">
        <v>64</v>
      </c>
      <c r="B7" s="115"/>
      <c r="C7" s="145"/>
      <c r="D7" s="190"/>
      <c r="E7" s="119"/>
      <c r="F7" s="119"/>
      <c r="G7" s="119"/>
    </row>
    <row r="8" spans="1:7" s="152" customFormat="1" ht="15.75">
      <c r="A8" s="415" t="s">
        <v>91</v>
      </c>
      <c r="B8" s="42">
        <v>1647</v>
      </c>
      <c r="C8" s="43">
        <v>500</v>
      </c>
      <c r="D8" s="71">
        <v>500</v>
      </c>
      <c r="E8" s="72">
        <v>500</v>
      </c>
      <c r="F8" s="72">
        <v>500</v>
      </c>
      <c r="G8" s="238">
        <v>500</v>
      </c>
    </row>
    <row r="9" spans="1:7" s="152" customFormat="1" ht="15.75">
      <c r="A9" s="70" t="s">
        <v>92</v>
      </c>
      <c r="B9" s="42">
        <v>1601</v>
      </c>
      <c r="C9" s="43">
        <v>500</v>
      </c>
      <c r="D9" s="71">
        <v>600</v>
      </c>
      <c r="E9" s="72">
        <v>600</v>
      </c>
      <c r="F9" s="72"/>
      <c r="G9" s="72"/>
    </row>
    <row r="10" spans="1:7" s="152" customFormat="1" ht="15.75">
      <c r="A10" s="415" t="s">
        <v>120</v>
      </c>
      <c r="B10" s="42">
        <v>1604</v>
      </c>
      <c r="C10" s="43"/>
      <c r="D10" s="389">
        <v>0</v>
      </c>
      <c r="E10" s="238">
        <f>20000-20000</f>
        <v>0</v>
      </c>
      <c r="F10" s="238">
        <f>20000-20000</f>
        <v>0</v>
      </c>
      <c r="G10" s="238">
        <v>20000</v>
      </c>
    </row>
    <row r="11" spans="1:7" s="152" customFormat="1" ht="15.75">
      <c r="A11" s="415" t="s">
        <v>111</v>
      </c>
      <c r="B11" s="42">
        <v>1605</v>
      </c>
      <c r="C11" s="43">
        <v>2000</v>
      </c>
      <c r="D11" s="389">
        <f>2000-2000</f>
        <v>0</v>
      </c>
      <c r="E11" s="238">
        <f>4000-4000</f>
        <v>0</v>
      </c>
      <c r="F11" s="238">
        <f>4000-4000</f>
        <v>0</v>
      </c>
      <c r="G11" s="238">
        <v>4000</v>
      </c>
    </row>
    <row r="12" spans="1:7" s="152" customFormat="1" ht="15.75">
      <c r="A12" s="73" t="s">
        <v>97</v>
      </c>
      <c r="B12" s="47">
        <v>1618</v>
      </c>
      <c r="C12" s="48"/>
      <c r="D12" s="180">
        <v>800</v>
      </c>
      <c r="E12" s="134"/>
      <c r="F12" s="134"/>
      <c r="G12" s="134"/>
    </row>
    <row r="13" spans="1:7" s="152" customFormat="1" ht="15.75">
      <c r="A13" s="73" t="s">
        <v>124</v>
      </c>
      <c r="B13" s="47">
        <v>1964</v>
      </c>
      <c r="C13" s="48"/>
      <c r="D13" s="180"/>
      <c r="E13" s="134"/>
      <c r="F13" s="134"/>
      <c r="G13" s="134"/>
    </row>
    <row r="14" spans="1:7" s="152" customFormat="1" ht="15.75">
      <c r="A14" s="416" t="s">
        <v>157</v>
      </c>
      <c r="B14" s="47">
        <v>1901</v>
      </c>
      <c r="C14" s="48"/>
      <c r="D14" s="432">
        <v>500</v>
      </c>
      <c r="E14" s="134"/>
      <c r="F14" s="134"/>
      <c r="G14" s="134"/>
    </row>
    <row r="15" spans="1:7" s="152" customFormat="1" ht="15.75">
      <c r="A15" s="416" t="s">
        <v>158</v>
      </c>
      <c r="B15" s="47">
        <v>1900</v>
      </c>
      <c r="C15" s="48"/>
      <c r="D15" s="432">
        <f>1000+500</f>
        <v>1500</v>
      </c>
      <c r="E15" s="134"/>
      <c r="F15" s="134"/>
      <c r="G15" s="134"/>
    </row>
    <row r="16" spans="1:7" s="152" customFormat="1" ht="15.75">
      <c r="A16" s="415" t="s">
        <v>417</v>
      </c>
      <c r="B16" s="47">
        <v>1610</v>
      </c>
      <c r="C16" s="48"/>
      <c r="D16" s="432">
        <v>1500</v>
      </c>
      <c r="E16" s="134"/>
      <c r="F16" s="134"/>
      <c r="G16" s="134"/>
    </row>
    <row r="17" spans="1:7" s="152" customFormat="1" ht="15.75">
      <c r="A17" s="73" t="s">
        <v>346</v>
      </c>
      <c r="B17" s="47">
        <v>1626</v>
      </c>
      <c r="C17" s="48">
        <v>4500</v>
      </c>
      <c r="D17" s="180"/>
      <c r="E17" s="134"/>
      <c r="F17" s="134"/>
      <c r="G17" s="134"/>
    </row>
    <row r="18" spans="1:7" s="152" customFormat="1" ht="15.75">
      <c r="A18" s="73" t="s">
        <v>300</v>
      </c>
      <c r="B18" s="47">
        <v>1603</v>
      </c>
      <c r="C18" s="48">
        <v>1000</v>
      </c>
      <c r="D18" s="180"/>
      <c r="E18" s="134"/>
      <c r="F18" s="134"/>
      <c r="G18" s="134"/>
    </row>
    <row r="19" spans="1:7" s="152" customFormat="1" ht="15.75">
      <c r="A19" s="73" t="s">
        <v>105</v>
      </c>
      <c r="B19" s="47">
        <v>1962</v>
      </c>
      <c r="C19" s="48">
        <v>1500</v>
      </c>
      <c r="D19" s="180"/>
      <c r="E19" s="134"/>
      <c r="F19" s="134"/>
      <c r="G19" s="134"/>
    </row>
    <row r="20" spans="1:7" ht="15.75">
      <c r="A20" s="75" t="s">
        <v>93</v>
      </c>
      <c r="B20" s="51"/>
      <c r="C20" s="52">
        <f>SUM(C7:C19)</f>
        <v>10000</v>
      </c>
      <c r="D20" s="181">
        <f>SUM(D7:D19)</f>
        <v>5400</v>
      </c>
      <c r="E20" s="77">
        <f>SUM(E7:E19)</f>
        <v>1100</v>
      </c>
      <c r="F20" s="78">
        <f>SUM(F7:F19)</f>
        <v>500</v>
      </c>
      <c r="G20" s="78">
        <f>SUM(G7:G19)</f>
        <v>24500</v>
      </c>
    </row>
    <row r="21" spans="1:7" ht="15.75">
      <c r="A21" s="79"/>
      <c r="B21" s="56"/>
      <c r="C21" s="38"/>
      <c r="D21" s="39"/>
      <c r="E21" s="66"/>
      <c r="F21" s="66"/>
      <c r="G21" s="66"/>
    </row>
    <row r="22" spans="1:7" ht="15.75">
      <c r="A22" s="171" t="s">
        <v>65</v>
      </c>
      <c r="B22" s="266"/>
      <c r="C22" s="149"/>
      <c r="D22" s="191"/>
      <c r="E22" s="151"/>
      <c r="F22" s="151"/>
      <c r="G22" s="151"/>
    </row>
    <row r="23" spans="1:7" ht="15.75">
      <c r="A23" s="70" t="s">
        <v>94</v>
      </c>
      <c r="B23" s="42">
        <v>1655</v>
      </c>
      <c r="C23" s="43"/>
      <c r="D23" s="71"/>
      <c r="E23" s="72"/>
      <c r="F23" s="72"/>
      <c r="G23" s="276"/>
    </row>
    <row r="24" spans="1:7" ht="15.75">
      <c r="A24" s="415" t="s">
        <v>95</v>
      </c>
      <c r="B24" s="42">
        <v>1697</v>
      </c>
      <c r="C24" s="43">
        <v>1000</v>
      </c>
      <c r="D24" s="71">
        <v>1000</v>
      </c>
      <c r="E24" s="72">
        <v>1000</v>
      </c>
      <c r="F24" s="72"/>
      <c r="G24" s="238">
        <v>1000</v>
      </c>
    </row>
    <row r="25" spans="1:7" ht="15.75">
      <c r="A25" s="415" t="s">
        <v>121</v>
      </c>
      <c r="B25" s="42">
        <v>1651</v>
      </c>
      <c r="C25" s="43">
        <v>3500</v>
      </c>
      <c r="D25" s="71"/>
      <c r="E25" s="238">
        <v>4000</v>
      </c>
      <c r="F25" s="72"/>
      <c r="G25" s="72"/>
    </row>
    <row r="26" spans="1:7" ht="15.75">
      <c r="A26" s="415" t="s">
        <v>122</v>
      </c>
      <c r="B26" s="42">
        <v>1669</v>
      </c>
      <c r="C26" s="43">
        <v>1500</v>
      </c>
      <c r="D26" s="389">
        <v>4000</v>
      </c>
      <c r="E26" s="276"/>
      <c r="F26" s="276"/>
      <c r="G26" s="238">
        <v>4000</v>
      </c>
    </row>
    <row r="27" spans="1:7" ht="15.75">
      <c r="A27" s="70" t="s">
        <v>290</v>
      </c>
      <c r="B27" s="42">
        <v>1663</v>
      </c>
      <c r="C27" s="43">
        <v>3000</v>
      </c>
      <c r="D27" s="71"/>
      <c r="E27" s="72"/>
      <c r="F27" s="72"/>
      <c r="G27" s="72"/>
    </row>
    <row r="28" spans="1:7" ht="15.75">
      <c r="A28" s="70" t="s">
        <v>106</v>
      </c>
      <c r="B28" s="42">
        <v>1902</v>
      </c>
      <c r="C28" s="43">
        <v>2500</v>
      </c>
      <c r="D28" s="389">
        <v>1500</v>
      </c>
      <c r="E28" s="238"/>
      <c r="F28" s="238"/>
      <c r="G28" s="72"/>
    </row>
    <row r="29" spans="1:7" ht="15.75">
      <c r="A29" s="70" t="s">
        <v>96</v>
      </c>
      <c r="B29" s="42">
        <v>1650</v>
      </c>
      <c r="C29" s="43">
        <v>1000</v>
      </c>
      <c r="D29" s="71">
        <v>1000</v>
      </c>
      <c r="E29" s="72">
        <v>1000</v>
      </c>
      <c r="F29" s="72">
        <v>1000</v>
      </c>
      <c r="G29" s="238">
        <v>1000</v>
      </c>
    </row>
    <row r="30" spans="1:7" s="152" customFormat="1" ht="15.75">
      <c r="A30" s="73" t="s">
        <v>97</v>
      </c>
      <c r="B30" s="47">
        <v>1660</v>
      </c>
      <c r="C30" s="48">
        <v>800</v>
      </c>
      <c r="D30" s="180">
        <v>800</v>
      </c>
      <c r="E30" s="134"/>
      <c r="F30" s="134"/>
      <c r="G30" s="134"/>
    </row>
    <row r="31" spans="1:7" ht="15.75">
      <c r="A31" s="416" t="s">
        <v>159</v>
      </c>
      <c r="B31" s="47">
        <v>1900</v>
      </c>
      <c r="C31" s="48"/>
      <c r="D31" s="432">
        <f>2000+500</f>
        <v>2500</v>
      </c>
      <c r="E31" s="134"/>
      <c r="F31" s="134"/>
      <c r="G31" s="134"/>
    </row>
    <row r="32" spans="1:7" ht="15.75">
      <c r="A32" s="415" t="s">
        <v>418</v>
      </c>
      <c r="B32" s="437">
        <v>1659</v>
      </c>
      <c r="C32" s="401"/>
      <c r="D32" s="400"/>
      <c r="E32" s="419">
        <v>2000</v>
      </c>
      <c r="F32" s="370"/>
      <c r="G32" s="370"/>
    </row>
    <row r="33" spans="1:7" ht="15.75">
      <c r="A33" s="415" t="s">
        <v>424</v>
      </c>
      <c r="B33" s="437">
        <v>1654</v>
      </c>
      <c r="C33" s="401"/>
      <c r="D33" s="432">
        <v>3000</v>
      </c>
      <c r="E33" s="419">
        <v>4000</v>
      </c>
      <c r="F33" s="370"/>
      <c r="G33" s="370"/>
    </row>
    <row r="34" spans="1:7" ht="15.75">
      <c r="A34" s="415" t="s">
        <v>425</v>
      </c>
      <c r="B34" s="437">
        <v>1656</v>
      </c>
      <c r="C34" s="401"/>
      <c r="D34" s="432">
        <v>5000</v>
      </c>
      <c r="E34" s="370"/>
      <c r="F34" s="370"/>
      <c r="G34" s="370"/>
    </row>
    <row r="35" spans="1:7" ht="15.75">
      <c r="A35" s="73" t="s">
        <v>300</v>
      </c>
      <c r="B35" s="47">
        <v>1653</v>
      </c>
      <c r="C35" s="48">
        <v>1500</v>
      </c>
      <c r="D35" s="180"/>
      <c r="E35" s="134"/>
      <c r="F35" s="134"/>
      <c r="G35" s="134"/>
    </row>
    <row r="36" spans="1:7" s="152" customFormat="1" ht="15.75">
      <c r="A36" s="73" t="s">
        <v>112</v>
      </c>
      <c r="B36" s="47">
        <v>1657</v>
      </c>
      <c r="C36" s="48">
        <v>3000</v>
      </c>
      <c r="D36" s="432">
        <v>0</v>
      </c>
      <c r="E36" s="419">
        <f>5000-5000</f>
        <v>0</v>
      </c>
      <c r="F36" s="419">
        <f>5000-5000</f>
        <v>0</v>
      </c>
      <c r="G36" s="419">
        <v>5000</v>
      </c>
    </row>
    <row r="37" spans="1:7" ht="15.75">
      <c r="A37" s="75" t="s">
        <v>98</v>
      </c>
      <c r="B37" s="51"/>
      <c r="C37" s="52">
        <f>SUM(C22:C36)</f>
        <v>17800</v>
      </c>
      <c r="D37" s="181">
        <f>SUM(D22:D36)</f>
        <v>18800</v>
      </c>
      <c r="E37" s="77">
        <f>SUM(E22:E36)</f>
        <v>12000</v>
      </c>
      <c r="F37" s="77">
        <f>SUM(F22:F36)</f>
        <v>1000</v>
      </c>
      <c r="G37" s="78">
        <f>SUM(G22:G36)</f>
        <v>11000</v>
      </c>
    </row>
    <row r="38" spans="1:7" ht="15.75">
      <c r="A38" s="79"/>
      <c r="B38" s="56"/>
      <c r="C38" s="38"/>
      <c r="D38" s="39"/>
      <c r="E38" s="69"/>
      <c r="F38" s="66"/>
      <c r="G38" s="66"/>
    </row>
    <row r="39" spans="1:11" ht="15.75">
      <c r="A39" s="153"/>
      <c r="B39" s="259"/>
      <c r="C39" s="45"/>
      <c r="D39" s="277"/>
      <c r="E39" s="391"/>
      <c r="F39" s="276"/>
      <c r="G39" s="276"/>
      <c r="H39" s="88"/>
      <c r="I39" s="88"/>
      <c r="J39" s="88"/>
      <c r="K39" s="88"/>
    </row>
    <row r="40" spans="1:11" ht="15.75">
      <c r="A40" s="153"/>
      <c r="B40" s="259"/>
      <c r="C40" s="45"/>
      <c r="D40" s="277"/>
      <c r="E40" s="391"/>
      <c r="F40" s="276"/>
      <c r="G40" s="276"/>
      <c r="H40" s="88"/>
      <c r="I40" s="88"/>
      <c r="J40" s="88"/>
      <c r="K40" s="88"/>
    </row>
    <row r="41" spans="1:11" ht="15.75">
      <c r="A41" s="153"/>
      <c r="B41" s="259"/>
      <c r="C41" s="45"/>
      <c r="D41" s="277"/>
      <c r="E41" s="391"/>
      <c r="F41" s="276"/>
      <c r="G41" s="276"/>
      <c r="H41" s="88"/>
      <c r="I41" s="88"/>
      <c r="J41" s="88"/>
      <c r="K41" s="88"/>
    </row>
    <row r="42" spans="1:11" ht="15.75">
      <c r="A42" s="153"/>
      <c r="B42" s="259"/>
      <c r="C42" s="45"/>
      <c r="D42" s="277"/>
      <c r="E42" s="391"/>
      <c r="F42" s="276"/>
      <c r="G42" s="276"/>
      <c r="H42" s="88"/>
      <c r="I42" s="88"/>
      <c r="J42" s="88"/>
      <c r="K42" s="88"/>
    </row>
    <row r="43" spans="1:11" ht="15.75">
      <c r="A43" s="153"/>
      <c r="B43" s="259"/>
      <c r="C43" s="45"/>
      <c r="D43" s="277"/>
      <c r="E43" s="391"/>
      <c r="F43" s="276"/>
      <c r="G43" s="276"/>
      <c r="H43" s="88"/>
      <c r="I43" s="88"/>
      <c r="J43" s="88"/>
      <c r="K43" s="88"/>
    </row>
    <row r="44" spans="1:11" ht="15.75">
      <c r="A44" s="153"/>
      <c r="B44" s="259"/>
      <c r="C44" s="45"/>
      <c r="D44" s="277"/>
      <c r="E44" s="391"/>
      <c r="F44" s="276"/>
      <c r="G44" s="276"/>
      <c r="H44" s="88"/>
      <c r="I44" s="88"/>
      <c r="J44" s="88"/>
      <c r="K44" s="88"/>
    </row>
    <row r="45" spans="1:11" ht="15.75">
      <c r="A45" s="153"/>
      <c r="B45" s="259"/>
      <c r="C45" s="45"/>
      <c r="D45" s="277"/>
      <c r="E45" s="391"/>
      <c r="F45" s="276"/>
      <c r="G45" s="276"/>
      <c r="H45" s="88"/>
      <c r="I45" s="88"/>
      <c r="J45" s="88"/>
      <c r="K45" s="88"/>
    </row>
    <row r="46" spans="1:11" ht="15.75">
      <c r="A46" s="153"/>
      <c r="B46" s="259"/>
      <c r="C46" s="45"/>
      <c r="D46" s="277"/>
      <c r="E46" s="391"/>
      <c r="F46" s="276"/>
      <c r="G46" s="276"/>
      <c r="H46" s="88"/>
      <c r="I46" s="88"/>
      <c r="J46" s="88"/>
      <c r="K46" s="88"/>
    </row>
    <row r="47" spans="1:11" ht="15.75">
      <c r="A47" s="153"/>
      <c r="B47" s="259"/>
      <c r="C47" s="45"/>
      <c r="D47" s="277"/>
      <c r="E47" s="391"/>
      <c r="F47" s="276"/>
      <c r="G47" s="276"/>
      <c r="H47" s="88"/>
      <c r="I47" s="88"/>
      <c r="J47" s="88"/>
      <c r="K47" s="88"/>
    </row>
    <row r="48" spans="1:11" ht="15.75">
      <c r="A48" s="153"/>
      <c r="B48" s="259"/>
      <c r="C48" s="45"/>
      <c r="D48" s="277"/>
      <c r="E48" s="391"/>
      <c r="F48" s="276"/>
      <c r="G48" s="276"/>
      <c r="H48" s="88"/>
      <c r="I48" s="88"/>
      <c r="J48" s="88"/>
      <c r="K48" s="88"/>
    </row>
    <row r="49" spans="1:11" ht="15.75">
      <c r="A49" s="153"/>
      <c r="B49" s="259"/>
      <c r="C49" s="399"/>
      <c r="D49" s="390"/>
      <c r="E49" s="391"/>
      <c r="F49" s="276"/>
      <c r="G49" s="276"/>
      <c r="H49" s="88"/>
      <c r="I49" s="88"/>
      <c r="J49" s="88"/>
      <c r="K49" s="88"/>
    </row>
    <row r="50" spans="1:11" ht="15.75">
      <c r="A50" s="153"/>
      <c r="B50" s="259"/>
      <c r="C50" s="399"/>
      <c r="D50" s="390"/>
      <c r="E50" s="391"/>
      <c r="F50" s="276"/>
      <c r="G50" s="276"/>
      <c r="H50" s="88"/>
      <c r="I50" s="88"/>
      <c r="J50" s="88"/>
      <c r="K50" s="88"/>
    </row>
    <row r="51" spans="1:11" ht="15.75">
      <c r="A51" s="153"/>
      <c r="B51" s="259"/>
      <c r="C51" s="399"/>
      <c r="D51" s="390"/>
      <c r="E51" s="391"/>
      <c r="F51" s="276"/>
      <c r="G51" s="276"/>
      <c r="H51" s="88"/>
      <c r="I51" s="88"/>
      <c r="J51" s="88"/>
      <c r="K51" s="88"/>
    </row>
    <row r="52" spans="1:7" ht="15.75">
      <c r="A52" s="70"/>
      <c r="B52" s="42"/>
      <c r="C52" s="226"/>
      <c r="D52" s="188"/>
      <c r="E52" s="80"/>
      <c r="F52" s="72"/>
      <c r="G52" s="72"/>
    </row>
    <row r="53" spans="1:7" ht="15.75">
      <c r="A53" s="70"/>
      <c r="B53" s="42"/>
      <c r="C53" s="226"/>
      <c r="D53" s="188"/>
      <c r="E53" s="80"/>
      <c r="F53" s="72"/>
      <c r="G53" s="72"/>
    </row>
    <row r="54" spans="1:7" ht="15.75">
      <c r="A54" s="70"/>
      <c r="B54" s="42"/>
      <c r="C54" s="226"/>
      <c r="D54" s="188"/>
      <c r="E54" s="80"/>
      <c r="F54" s="72"/>
      <c r="G54" s="72"/>
    </row>
    <row r="55" spans="1:7" ht="15.75">
      <c r="A55" s="70"/>
      <c r="B55" s="42"/>
      <c r="C55" s="124"/>
      <c r="D55" s="188"/>
      <c r="E55" s="80"/>
      <c r="F55" s="72"/>
      <c r="G55" s="72"/>
    </row>
    <row r="56" spans="1:7" ht="15.75">
      <c r="A56" s="70"/>
      <c r="B56" s="42"/>
      <c r="C56" s="124"/>
      <c r="D56" s="188"/>
      <c r="E56" s="80"/>
      <c r="F56" s="72"/>
      <c r="G56" s="72"/>
    </row>
    <row r="57" spans="1:7" ht="15.75">
      <c r="A57" s="130"/>
      <c r="B57" s="131"/>
      <c r="C57" s="132"/>
      <c r="D57" s="168"/>
      <c r="E57" s="74"/>
      <c r="F57" s="74"/>
      <c r="G57" s="134"/>
    </row>
    <row r="58" spans="1:7" ht="16.5" thickBot="1">
      <c r="A58" s="73"/>
      <c r="B58" s="47"/>
      <c r="C58" s="132"/>
      <c r="D58" s="168"/>
      <c r="E58" s="74"/>
      <c r="F58" s="74"/>
      <c r="G58" s="134"/>
    </row>
    <row r="59" spans="1:7" ht="16.5" thickBot="1">
      <c r="A59" s="135" t="s">
        <v>55</v>
      </c>
      <c r="B59" s="136"/>
      <c r="C59" s="138">
        <f>+C20+C37</f>
        <v>27800</v>
      </c>
      <c r="D59" s="155">
        <f>+D20+D37</f>
        <v>24200</v>
      </c>
      <c r="E59" s="140">
        <f>+E20+E37</f>
        <v>13100</v>
      </c>
      <c r="F59" s="140">
        <f>+F20+F37</f>
        <v>1500</v>
      </c>
      <c r="G59" s="140">
        <f>+G20+G37</f>
        <v>35500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2">
      <pane ySplit="5" topLeftCell="BM30" activePane="bottomLeft" state="frozen"/>
      <selection pane="topLeft" activeCell="A41" activeCellId="1" sqref="D13 A41"/>
      <selection pane="bottomLeft" activeCell="F39" activeCellId="1" sqref="F27 F39"/>
    </sheetView>
  </sheetViews>
  <sheetFormatPr defaultColWidth="11.421875" defaultRowHeight="12.75"/>
  <cols>
    <col min="1" max="1" width="41.7109375" style="1" customWidth="1"/>
    <col min="2" max="2" width="11.57421875" style="106" customWidth="1"/>
    <col min="3" max="3" width="11.14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5.5">
      <c r="A2" s="172" t="s">
        <v>44</v>
      </c>
      <c r="B2" s="108"/>
      <c r="C2" s="7"/>
      <c r="D2" s="7"/>
      <c r="E2" s="7"/>
      <c r="F2" s="8"/>
      <c r="G2" s="9" t="s">
        <v>1</v>
      </c>
    </row>
    <row r="3" spans="1:7" ht="18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73" t="s">
        <v>2</v>
      </c>
      <c r="D4" s="174"/>
      <c r="E4" s="18" t="s">
        <v>3</v>
      </c>
      <c r="F4" s="19"/>
      <c r="G4" s="20"/>
    </row>
    <row r="5" spans="1:7" ht="18.75">
      <c r="A5" s="21"/>
      <c r="B5" s="22"/>
      <c r="C5" s="175" t="s">
        <v>5</v>
      </c>
      <c r="D5" s="176" t="s">
        <v>6</v>
      </c>
      <c r="E5" s="26"/>
      <c r="F5" s="27"/>
      <c r="G5" s="28"/>
    </row>
    <row r="6" spans="1:7" ht="20.25">
      <c r="A6" s="29" t="s">
        <v>67</v>
      </c>
      <c r="B6" s="30" t="s">
        <v>68</v>
      </c>
      <c r="C6" s="177">
        <v>2011</v>
      </c>
      <c r="D6" s="178">
        <v>2012</v>
      </c>
      <c r="E6" s="34">
        <v>2013</v>
      </c>
      <c r="F6" s="35">
        <v>2014</v>
      </c>
      <c r="G6" s="35">
        <v>2015</v>
      </c>
    </row>
    <row r="7" spans="1:7" ht="15.75">
      <c r="A7" s="455" t="s">
        <v>99</v>
      </c>
      <c r="B7" s="206">
        <v>1981</v>
      </c>
      <c r="C7" s="203">
        <v>700</v>
      </c>
      <c r="D7" s="453">
        <v>0</v>
      </c>
      <c r="E7" s="454">
        <v>0</v>
      </c>
      <c r="F7" s="454">
        <v>0</v>
      </c>
      <c r="G7" s="454">
        <v>0</v>
      </c>
    </row>
    <row r="8" spans="1:7" ht="15.75">
      <c r="A8" s="455" t="s">
        <v>523</v>
      </c>
      <c r="B8" s="456" t="s">
        <v>524</v>
      </c>
      <c r="C8" s="203"/>
      <c r="D8" s="453">
        <v>200</v>
      </c>
      <c r="E8" s="454"/>
      <c r="F8" s="454"/>
      <c r="G8" s="454"/>
    </row>
    <row r="9" spans="1:7" ht="15.75">
      <c r="A9" s="123" t="s">
        <v>100</v>
      </c>
      <c r="B9" s="206">
        <v>1711</v>
      </c>
      <c r="C9" s="203">
        <v>400</v>
      </c>
      <c r="D9" s="252">
        <v>400</v>
      </c>
      <c r="E9" s="207">
        <v>500</v>
      </c>
      <c r="F9" s="207">
        <v>500</v>
      </c>
      <c r="G9" s="207"/>
    </row>
    <row r="10" spans="1:7" ht="15.75">
      <c r="A10" s="123" t="s">
        <v>101</v>
      </c>
      <c r="B10" s="206">
        <v>1774</v>
      </c>
      <c r="C10" s="203">
        <v>500</v>
      </c>
      <c r="D10" s="252">
        <v>500</v>
      </c>
      <c r="E10" s="207">
        <v>500</v>
      </c>
      <c r="F10" s="207">
        <v>500</v>
      </c>
      <c r="G10" s="207"/>
    </row>
    <row r="11" spans="1:7" ht="15.75">
      <c r="A11" s="123" t="s">
        <v>102</v>
      </c>
      <c r="B11" s="206">
        <v>1414</v>
      </c>
      <c r="C11" s="203">
        <v>100</v>
      </c>
      <c r="D11" s="252">
        <v>100</v>
      </c>
      <c r="E11" s="207">
        <v>100</v>
      </c>
      <c r="F11" s="207">
        <v>100</v>
      </c>
      <c r="G11" s="207"/>
    </row>
    <row r="12" spans="1:7" ht="15.75">
      <c r="A12" s="123" t="s">
        <v>123</v>
      </c>
      <c r="B12" s="206">
        <v>1425</v>
      </c>
      <c r="C12" s="203">
        <v>250</v>
      </c>
      <c r="D12" s="252">
        <v>250</v>
      </c>
      <c r="E12" s="207">
        <v>250</v>
      </c>
      <c r="F12" s="207">
        <v>250</v>
      </c>
      <c r="G12" s="207"/>
    </row>
    <row r="13" spans="1:8" ht="15.75">
      <c r="A13" s="233" t="s">
        <v>103</v>
      </c>
      <c r="B13" s="267">
        <v>1401</v>
      </c>
      <c r="C13" s="244">
        <v>500</v>
      </c>
      <c r="D13" s="253">
        <v>500</v>
      </c>
      <c r="E13" s="245">
        <v>500</v>
      </c>
      <c r="F13" s="205">
        <v>500</v>
      </c>
      <c r="G13" s="205"/>
      <c r="H13" s="88"/>
    </row>
    <row r="14" spans="1:8" ht="15.75">
      <c r="A14" s="233" t="s">
        <v>508</v>
      </c>
      <c r="B14" s="267">
        <v>1830</v>
      </c>
      <c r="C14" s="244">
        <v>500</v>
      </c>
      <c r="D14" s="253">
        <v>500</v>
      </c>
      <c r="E14" s="245">
        <v>500</v>
      </c>
      <c r="F14" s="205">
        <v>500</v>
      </c>
      <c r="G14" s="205"/>
      <c r="H14" s="88"/>
    </row>
    <row r="15" spans="1:8" ht="15.75">
      <c r="A15" s="450" t="s">
        <v>115</v>
      </c>
      <c r="B15" s="451">
        <v>1986</v>
      </c>
      <c r="C15" s="452"/>
      <c r="D15" s="453">
        <v>250</v>
      </c>
      <c r="E15" s="454">
        <v>250</v>
      </c>
      <c r="F15" s="207"/>
      <c r="G15" s="207"/>
      <c r="H15" s="88"/>
    </row>
    <row r="16" spans="1:8" ht="15.75">
      <c r="A16" s="278" t="s">
        <v>114</v>
      </c>
      <c r="B16" s="357">
        <v>1835</v>
      </c>
      <c r="C16" s="240">
        <v>200</v>
      </c>
      <c r="D16" s="358"/>
      <c r="E16" s="251"/>
      <c r="F16" s="251"/>
      <c r="G16" s="242"/>
      <c r="H16" s="88"/>
    </row>
    <row r="17" spans="1:8" ht="15.75">
      <c r="A17" s="278" t="s">
        <v>509</v>
      </c>
      <c r="B17" s="357">
        <v>1817</v>
      </c>
      <c r="C17" s="240">
        <v>250</v>
      </c>
      <c r="D17" s="358"/>
      <c r="E17" s="251"/>
      <c r="F17" s="251"/>
      <c r="G17" s="242"/>
      <c r="H17" s="88"/>
    </row>
    <row r="18" spans="1:8" ht="15.75">
      <c r="A18" s="278" t="s">
        <v>149</v>
      </c>
      <c r="B18" s="357">
        <v>1837</v>
      </c>
      <c r="C18" s="240"/>
      <c r="D18" s="358">
        <v>600</v>
      </c>
      <c r="E18" s="251"/>
      <c r="F18" s="251"/>
      <c r="G18" s="242"/>
      <c r="H18" s="88"/>
    </row>
    <row r="19" spans="1:8" ht="15.75">
      <c r="A19" s="278" t="s">
        <v>150</v>
      </c>
      <c r="B19" s="357">
        <v>1420</v>
      </c>
      <c r="C19" s="240">
        <v>100</v>
      </c>
      <c r="D19" s="358"/>
      <c r="E19" s="251"/>
      <c r="F19" s="359"/>
      <c r="G19" s="362"/>
      <c r="H19" s="88"/>
    </row>
    <row r="20" spans="1:8" ht="15.75">
      <c r="A20" s="278" t="s">
        <v>153</v>
      </c>
      <c r="B20" s="357">
        <v>1704</v>
      </c>
      <c r="C20" s="240">
        <v>500</v>
      </c>
      <c r="D20" s="358"/>
      <c r="E20" s="359"/>
      <c r="F20" s="359"/>
      <c r="G20" s="362"/>
      <c r="H20" s="88"/>
    </row>
    <row r="21" spans="1:8" ht="15.75">
      <c r="A21" s="431" t="s">
        <v>152</v>
      </c>
      <c r="B21" s="357">
        <v>1702</v>
      </c>
      <c r="C21" s="240"/>
      <c r="D21" s="433">
        <f>1900+400</f>
        <v>2300</v>
      </c>
      <c r="E21" s="251"/>
      <c r="F21" s="359"/>
      <c r="G21" s="362"/>
      <c r="H21" s="88"/>
    </row>
    <row r="22" spans="1:8" ht="15.75">
      <c r="A22" s="431" t="s">
        <v>281</v>
      </c>
      <c r="B22" s="357">
        <v>1822</v>
      </c>
      <c r="C22" s="240">
        <v>400</v>
      </c>
      <c r="D22" s="433">
        <v>1700</v>
      </c>
      <c r="E22" s="251"/>
      <c r="F22" s="251"/>
      <c r="G22" s="242"/>
      <c r="H22" s="88"/>
    </row>
    <row r="23" spans="1:8" ht="15.75">
      <c r="A23" s="278" t="s">
        <v>283</v>
      </c>
      <c r="B23" s="357">
        <v>1823</v>
      </c>
      <c r="C23" s="240">
        <v>200</v>
      </c>
      <c r="D23" s="358"/>
      <c r="E23" s="251"/>
      <c r="F23" s="251"/>
      <c r="G23" s="242"/>
      <c r="H23" s="88"/>
    </row>
    <row r="24" spans="1:8" ht="15.75">
      <c r="A24" s="278" t="s">
        <v>287</v>
      </c>
      <c r="B24" s="357">
        <v>1821</v>
      </c>
      <c r="C24" s="240"/>
      <c r="D24" s="358"/>
      <c r="E24" s="251"/>
      <c r="F24" s="251">
        <v>2400</v>
      </c>
      <c r="G24" s="419">
        <v>1000</v>
      </c>
      <c r="H24" s="88"/>
    </row>
    <row r="25" spans="1:8" ht="15.75">
      <c r="A25" s="278" t="s">
        <v>279</v>
      </c>
      <c r="B25" s="357">
        <v>1713</v>
      </c>
      <c r="C25" s="240">
        <v>1500</v>
      </c>
      <c r="D25" s="358"/>
      <c r="E25" s="251"/>
      <c r="F25" s="251"/>
      <c r="G25" s="419"/>
      <c r="H25" s="88"/>
    </row>
    <row r="26" spans="1:8" ht="15.75">
      <c r="A26" s="278" t="s">
        <v>280</v>
      </c>
      <c r="B26" s="357">
        <v>1101</v>
      </c>
      <c r="C26" s="240">
        <v>1000</v>
      </c>
      <c r="D26" s="358">
        <v>1000</v>
      </c>
      <c r="E26" s="251">
        <v>1000</v>
      </c>
      <c r="F26" s="251">
        <v>1000</v>
      </c>
      <c r="G26" s="419"/>
      <c r="H26" s="88"/>
    </row>
    <row r="27" spans="1:8" ht="15.75">
      <c r="A27" s="436" t="s">
        <v>288</v>
      </c>
      <c r="B27" s="357">
        <v>1714</v>
      </c>
      <c r="C27" s="240">
        <v>1000</v>
      </c>
      <c r="D27" s="432">
        <f>1000+2000</f>
        <v>3000</v>
      </c>
      <c r="E27" s="418">
        <f>1000+2000</f>
        <v>3000</v>
      </c>
      <c r="F27" s="418">
        <f>1000+2000</f>
        <v>3000</v>
      </c>
      <c r="G27" s="419">
        <v>2000</v>
      </c>
      <c r="H27" s="88"/>
    </row>
    <row r="28" spans="1:8" ht="15.75">
      <c r="A28" s="436" t="s">
        <v>382</v>
      </c>
      <c r="B28" s="357">
        <v>1183</v>
      </c>
      <c r="C28" s="240">
        <v>2500</v>
      </c>
      <c r="D28" s="432"/>
      <c r="E28" s="418"/>
      <c r="F28" s="435"/>
      <c r="G28" s="434"/>
      <c r="H28" s="88"/>
    </row>
    <row r="29" spans="1:8" ht="15.75">
      <c r="A29" s="415" t="s">
        <v>493</v>
      </c>
      <c r="B29" s="42">
        <v>1890</v>
      </c>
      <c r="C29" s="124"/>
      <c r="D29" s="422">
        <v>100000</v>
      </c>
      <c r="E29" s="418"/>
      <c r="F29" s="435"/>
      <c r="G29" s="434"/>
      <c r="H29" s="88"/>
    </row>
    <row r="30" spans="1:8" s="248" customFormat="1" ht="15.75">
      <c r="A30" s="436" t="s">
        <v>402</v>
      </c>
      <c r="B30" s="357">
        <v>1417</v>
      </c>
      <c r="C30" s="240"/>
      <c r="D30" s="432">
        <v>450</v>
      </c>
      <c r="E30" s="418"/>
      <c r="F30" s="418"/>
      <c r="G30" s="419">
        <v>450</v>
      </c>
      <c r="H30" s="88"/>
    </row>
    <row r="31" spans="1:8" s="248" customFormat="1" ht="15.75">
      <c r="A31" s="436" t="s">
        <v>406</v>
      </c>
      <c r="B31" s="357">
        <v>1705</v>
      </c>
      <c r="C31" s="240"/>
      <c r="D31" s="432">
        <v>500</v>
      </c>
      <c r="E31" s="418"/>
      <c r="F31" s="418"/>
      <c r="G31" s="419"/>
      <c r="H31" s="88"/>
    </row>
    <row r="32" spans="1:8" s="248" customFormat="1" ht="15.75">
      <c r="A32" s="436" t="s">
        <v>482</v>
      </c>
      <c r="B32" s="357">
        <v>1838</v>
      </c>
      <c r="C32" s="240"/>
      <c r="D32" s="432"/>
      <c r="E32" s="418"/>
      <c r="F32" s="418"/>
      <c r="G32" s="419">
        <v>200</v>
      </c>
      <c r="H32" s="88"/>
    </row>
    <row r="33" spans="1:8" s="248" customFormat="1" ht="15.75">
      <c r="A33" s="436" t="s">
        <v>407</v>
      </c>
      <c r="B33" s="357">
        <v>1839</v>
      </c>
      <c r="C33" s="240"/>
      <c r="D33" s="432">
        <v>750</v>
      </c>
      <c r="E33" s="418"/>
      <c r="F33" s="418"/>
      <c r="G33" s="419"/>
      <c r="H33" s="88"/>
    </row>
    <row r="34" spans="1:8" s="248" customFormat="1" ht="15.75">
      <c r="A34" s="436" t="s">
        <v>426</v>
      </c>
      <c r="B34" s="357">
        <v>1840</v>
      </c>
      <c r="C34" s="240"/>
      <c r="D34" s="432">
        <v>300</v>
      </c>
      <c r="E34" s="418"/>
      <c r="F34" s="418"/>
      <c r="G34" s="419"/>
      <c r="H34" s="88"/>
    </row>
    <row r="35" spans="1:8" s="248" customFormat="1" ht="15.75">
      <c r="A35" s="436" t="s">
        <v>427</v>
      </c>
      <c r="B35" s="357">
        <v>1841</v>
      </c>
      <c r="C35" s="240"/>
      <c r="D35" s="432"/>
      <c r="E35" s="418"/>
      <c r="F35" s="418"/>
      <c r="G35" s="419">
        <v>200</v>
      </c>
      <c r="H35" s="88"/>
    </row>
    <row r="36" spans="1:8" s="248" customFormat="1" ht="15.75">
      <c r="A36" s="436" t="s">
        <v>428</v>
      </c>
      <c r="B36" s="357">
        <v>1842</v>
      </c>
      <c r="C36" s="240"/>
      <c r="D36" s="432">
        <v>300</v>
      </c>
      <c r="E36" s="418"/>
      <c r="F36" s="418"/>
      <c r="G36" s="419"/>
      <c r="H36" s="88"/>
    </row>
    <row r="37" spans="1:8" s="248" customFormat="1" ht="15.75">
      <c r="A37" s="436" t="s">
        <v>429</v>
      </c>
      <c r="B37" s="357">
        <v>1843</v>
      </c>
      <c r="C37" s="240"/>
      <c r="D37" s="432">
        <v>250</v>
      </c>
      <c r="E37" s="418"/>
      <c r="F37" s="418"/>
      <c r="G37" s="419"/>
      <c r="H37" s="88"/>
    </row>
    <row r="38" spans="1:8" s="248" customFormat="1" ht="15.75">
      <c r="A38" s="436" t="s">
        <v>408</v>
      </c>
      <c r="B38" s="357">
        <v>1844</v>
      </c>
      <c r="C38" s="240"/>
      <c r="D38" s="432">
        <v>250</v>
      </c>
      <c r="E38" s="418"/>
      <c r="F38" s="418"/>
      <c r="G38" s="419">
        <v>250</v>
      </c>
      <c r="H38" s="88"/>
    </row>
    <row r="39" spans="1:8" s="248" customFormat="1" ht="15.75">
      <c r="A39" s="436" t="s">
        <v>483</v>
      </c>
      <c r="B39" s="357">
        <v>1880</v>
      </c>
      <c r="C39" s="240"/>
      <c r="D39" s="432">
        <v>2000</v>
      </c>
      <c r="E39" s="418">
        <v>3000</v>
      </c>
      <c r="F39" s="418">
        <v>4000</v>
      </c>
      <c r="G39" s="419">
        <v>5000</v>
      </c>
      <c r="H39" s="88"/>
    </row>
    <row r="40" spans="1:8" s="248" customFormat="1" ht="15.75">
      <c r="A40" s="436" t="s">
        <v>409</v>
      </c>
      <c r="B40" s="357">
        <v>1891</v>
      </c>
      <c r="C40" s="240"/>
      <c r="D40" s="432">
        <v>1200</v>
      </c>
      <c r="E40" s="418"/>
      <c r="F40" s="395"/>
      <c r="G40" s="419"/>
      <c r="H40" s="88"/>
    </row>
    <row r="41" spans="1:8" s="248" customFormat="1" ht="15.75">
      <c r="A41" s="436" t="s">
        <v>410</v>
      </c>
      <c r="B41" s="357">
        <v>1792</v>
      </c>
      <c r="C41" s="240"/>
      <c r="D41" s="432"/>
      <c r="E41" s="418"/>
      <c r="F41" s="395"/>
      <c r="G41" s="419">
        <v>300</v>
      </c>
      <c r="H41" s="88"/>
    </row>
    <row r="42" spans="1:8" s="248" customFormat="1" ht="15.75">
      <c r="A42" s="436" t="s">
        <v>411</v>
      </c>
      <c r="B42" s="357">
        <v>1793</v>
      </c>
      <c r="C42" s="240"/>
      <c r="D42" s="432"/>
      <c r="E42" s="418"/>
      <c r="F42" s="395"/>
      <c r="G42" s="419">
        <v>200</v>
      </c>
      <c r="H42" s="88"/>
    </row>
    <row r="43" spans="1:8" s="248" customFormat="1" ht="15.75">
      <c r="A43" s="436" t="s">
        <v>416</v>
      </c>
      <c r="B43" s="357">
        <v>1794</v>
      </c>
      <c r="C43" s="240"/>
      <c r="D43" s="432"/>
      <c r="E43" s="418">
        <v>250</v>
      </c>
      <c r="F43" s="395"/>
      <c r="G43" s="419"/>
      <c r="H43" s="88"/>
    </row>
    <row r="44" spans="1:8" s="248" customFormat="1" ht="15.75">
      <c r="A44" s="436" t="s">
        <v>412</v>
      </c>
      <c r="B44" s="374">
        <v>1700</v>
      </c>
      <c r="C44" s="48"/>
      <c r="D44" s="432"/>
      <c r="E44" s="418">
        <v>2000</v>
      </c>
      <c r="F44" s="395"/>
      <c r="G44" s="398"/>
      <c r="H44" s="88"/>
    </row>
    <row r="45" spans="1:8" s="248" customFormat="1" ht="15.75">
      <c r="A45" s="436" t="s">
        <v>413</v>
      </c>
      <c r="B45" s="374">
        <v>1720</v>
      </c>
      <c r="C45" s="48"/>
      <c r="D45" s="432">
        <v>2000</v>
      </c>
      <c r="E45" s="418"/>
      <c r="F45" s="395"/>
      <c r="G45" s="398"/>
      <c r="H45" s="88"/>
    </row>
    <row r="46" spans="1:8" s="248" customFormat="1" ht="15.75">
      <c r="A46" s="436" t="s">
        <v>414</v>
      </c>
      <c r="B46" s="374">
        <v>1708</v>
      </c>
      <c r="C46" s="48"/>
      <c r="D46" s="432">
        <v>400</v>
      </c>
      <c r="E46" s="418"/>
      <c r="F46" s="395"/>
      <c r="G46" s="398"/>
      <c r="H46" s="88"/>
    </row>
    <row r="47" spans="1:8" s="248" customFormat="1" ht="15.75">
      <c r="A47" s="392"/>
      <c r="B47" s="374"/>
      <c r="C47" s="48"/>
      <c r="D47" s="394"/>
      <c r="E47" s="395"/>
      <c r="F47" s="395"/>
      <c r="G47" s="398"/>
      <c r="H47" s="88"/>
    </row>
    <row r="48" spans="1:8" s="248" customFormat="1" ht="15.75">
      <c r="A48" s="392"/>
      <c r="B48" s="374"/>
      <c r="C48" s="48"/>
      <c r="D48" s="394"/>
      <c r="E48" s="395"/>
      <c r="F48" s="395"/>
      <c r="G48" s="398"/>
      <c r="H48" s="88"/>
    </row>
    <row r="49" spans="1:8" s="248" customFormat="1" ht="15.75">
      <c r="A49" s="392"/>
      <c r="B49" s="374"/>
      <c r="C49" s="48"/>
      <c r="D49" s="394"/>
      <c r="E49" s="395"/>
      <c r="F49" s="395"/>
      <c r="G49" s="398"/>
      <c r="H49" s="88"/>
    </row>
    <row r="50" spans="1:8" s="248" customFormat="1" ht="15.75">
      <c r="A50" s="392"/>
      <c r="B50" s="374"/>
      <c r="C50" s="48"/>
      <c r="D50" s="394"/>
      <c r="E50" s="395"/>
      <c r="F50" s="395"/>
      <c r="G50" s="398"/>
      <c r="H50" s="88"/>
    </row>
    <row r="51" spans="1:8" s="248" customFormat="1" ht="15.75">
      <c r="A51" s="392"/>
      <c r="B51" s="374"/>
      <c r="C51" s="48"/>
      <c r="D51" s="394"/>
      <c r="E51" s="395"/>
      <c r="F51" s="395"/>
      <c r="G51" s="398"/>
      <c r="H51" s="88"/>
    </row>
    <row r="52" spans="1:8" s="248" customFormat="1" ht="15.75">
      <c r="A52" s="392"/>
      <c r="B52" s="374"/>
      <c r="C52" s="48"/>
      <c r="D52" s="394"/>
      <c r="E52" s="395"/>
      <c r="F52" s="395"/>
      <c r="G52" s="398"/>
      <c r="H52" s="88"/>
    </row>
    <row r="53" spans="1:8" s="248" customFormat="1" ht="15.75">
      <c r="A53" s="392"/>
      <c r="B53" s="374"/>
      <c r="C53" s="48"/>
      <c r="D53" s="394"/>
      <c r="E53" s="395"/>
      <c r="F53" s="395"/>
      <c r="G53" s="398"/>
      <c r="H53" s="88"/>
    </row>
    <row r="54" spans="1:8" s="248" customFormat="1" ht="15.75">
      <c r="A54" s="392"/>
      <c r="B54" s="374"/>
      <c r="C54" s="48"/>
      <c r="D54" s="394"/>
      <c r="E54" s="395"/>
      <c r="F54" s="395"/>
      <c r="G54" s="398"/>
      <c r="H54" s="88"/>
    </row>
    <row r="55" spans="1:8" s="248" customFormat="1" ht="15.75">
      <c r="A55" s="392"/>
      <c r="B55" s="374"/>
      <c r="C55" s="48"/>
      <c r="D55" s="394"/>
      <c r="E55" s="395"/>
      <c r="F55" s="395"/>
      <c r="G55" s="398"/>
      <c r="H55" s="88"/>
    </row>
    <row r="56" spans="1:8" ht="15.75">
      <c r="A56" s="393"/>
      <c r="B56" s="268"/>
      <c r="C56" s="194"/>
      <c r="D56" s="195"/>
      <c r="E56" s="396"/>
      <c r="F56" s="396"/>
      <c r="G56" s="397"/>
      <c r="H56" s="88"/>
    </row>
    <row r="57" spans="1:8" ht="15.75">
      <c r="A57" s="193"/>
      <c r="B57" s="268"/>
      <c r="C57" s="194"/>
      <c r="D57" s="195"/>
      <c r="E57" s="196"/>
      <c r="F57" s="196"/>
      <c r="G57" s="197"/>
      <c r="H57" s="88"/>
    </row>
    <row r="58" spans="1:8" ht="15.75">
      <c r="A58" s="193"/>
      <c r="B58" s="268"/>
      <c r="C58" s="194"/>
      <c r="D58" s="192"/>
      <c r="E58" s="196"/>
      <c r="F58" s="196"/>
      <c r="G58" s="197"/>
      <c r="H58" s="88"/>
    </row>
    <row r="59" spans="1:7" ht="15.75">
      <c r="A59" s="73"/>
      <c r="B59" s="47"/>
      <c r="C59" s="132"/>
      <c r="D59" s="168"/>
      <c r="E59" s="74"/>
      <c r="F59" s="74"/>
      <c r="G59" s="134"/>
    </row>
    <row r="60" spans="1:8" ht="15.75">
      <c r="A60" s="135" t="s">
        <v>104</v>
      </c>
      <c r="B60" s="136"/>
      <c r="C60" s="138">
        <f>SUM(C7:C59)</f>
        <v>10600</v>
      </c>
      <c r="D60" s="155">
        <f>SUM(D7:D59)</f>
        <v>119700</v>
      </c>
      <c r="E60" s="140">
        <f>SUM(E7:E59)</f>
        <v>11850</v>
      </c>
      <c r="F60" s="140">
        <f>SUM(F7:F59)</f>
        <v>12750</v>
      </c>
      <c r="G60" s="140">
        <f>SUM(G7:G59)</f>
        <v>9600</v>
      </c>
      <c r="H60" s="88"/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ignoredErrors>
    <ignoredError sqref="D60 C60 E60:G6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11.421875" defaultRowHeight="12.75"/>
  <sheetData>
    <row r="1" ht="12.75">
      <c r="A1" s="356" t="s">
        <v>207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tabSelected="1" workbookViewId="0" topLeftCell="A1">
      <pane xSplit="2" ySplit="6" topLeftCell="C7" activePane="bottomRight" state="frozen"/>
      <selection pane="topLeft" activeCell="A41" activeCellId="1" sqref="D13 A41"/>
      <selection pane="topRight" activeCell="A41" activeCellId="1" sqref="D13 A41"/>
      <selection pane="bottomLeft" activeCell="A41" activeCellId="1" sqref="D13 A41"/>
      <selection pane="bottomRight" activeCell="J26" sqref="J26"/>
    </sheetView>
  </sheetViews>
  <sheetFormatPr defaultColWidth="11.421875" defaultRowHeight="12.75"/>
  <cols>
    <col min="1" max="1" width="11.421875" style="1" customWidth="1"/>
    <col min="2" max="2" width="36.421875" style="1" customWidth="1"/>
    <col min="3" max="3" width="11.57421875" style="2" customWidth="1"/>
    <col min="4" max="4" width="13.57421875" style="3" customWidth="1"/>
    <col min="5" max="5" width="13.140625" style="3" customWidth="1"/>
    <col min="6" max="9" width="11.7109375" style="3" customWidth="1"/>
    <col min="10" max="16384" width="9.8515625" style="1" customWidth="1"/>
  </cols>
  <sheetData>
    <row r="1" spans="2:9" ht="15.75">
      <c r="B1" s="234" t="s">
        <v>387</v>
      </c>
      <c r="E1" s="4"/>
      <c r="I1" s="239" t="s">
        <v>510</v>
      </c>
    </row>
    <row r="2" spans="2:9" ht="25.5">
      <c r="B2" s="172" t="s">
        <v>0</v>
      </c>
      <c r="C2" s="6"/>
      <c r="D2" s="7"/>
      <c r="E2" s="7"/>
      <c r="F2" s="7"/>
      <c r="G2" s="7"/>
      <c r="H2" s="8"/>
      <c r="I2" s="9" t="s">
        <v>1</v>
      </c>
    </row>
    <row r="3" spans="2:9" ht="18">
      <c r="B3" s="10"/>
      <c r="C3" s="11"/>
      <c r="D3" s="12"/>
      <c r="E3" s="12"/>
      <c r="F3" s="12"/>
      <c r="G3" s="12"/>
      <c r="H3" s="12"/>
      <c r="I3" s="12"/>
    </row>
    <row r="4" spans="2:9" ht="22.5">
      <c r="B4" s="13"/>
      <c r="C4" s="14"/>
      <c r="D4" s="15"/>
      <c r="E4" s="16" t="s">
        <v>2</v>
      </c>
      <c r="F4" s="17"/>
      <c r="G4" s="18" t="s">
        <v>3</v>
      </c>
      <c r="H4" s="19"/>
      <c r="I4" s="20"/>
    </row>
    <row r="5" spans="2:9" ht="18.75">
      <c r="B5" s="21"/>
      <c r="C5" s="22"/>
      <c r="D5" s="23" t="s">
        <v>4</v>
      </c>
      <c r="E5" s="24" t="s">
        <v>5</v>
      </c>
      <c r="F5" s="25" t="s">
        <v>6</v>
      </c>
      <c r="G5" s="26"/>
      <c r="H5" s="27"/>
      <c r="I5" s="28"/>
    </row>
    <row r="6" spans="2:9" ht="20.25">
      <c r="B6" s="29" t="s">
        <v>7</v>
      </c>
      <c r="C6" s="30" t="s">
        <v>8</v>
      </c>
      <c r="D6" s="31">
        <v>2010</v>
      </c>
      <c r="E6" s="32">
        <v>2011</v>
      </c>
      <c r="F6" s="33">
        <v>2012</v>
      </c>
      <c r="G6" s="34">
        <v>2013</v>
      </c>
      <c r="H6" s="35">
        <v>2014</v>
      </c>
      <c r="I6" s="35">
        <v>2015</v>
      </c>
    </row>
    <row r="7" spans="2:9" ht="15.75">
      <c r="B7" s="36" t="s">
        <v>9</v>
      </c>
      <c r="C7" s="37"/>
      <c r="D7" s="38"/>
      <c r="E7" s="367"/>
      <c r="F7" s="39"/>
      <c r="G7" s="40"/>
      <c r="H7" s="40"/>
      <c r="I7" s="40"/>
    </row>
    <row r="8" spans="2:10" ht="15.75">
      <c r="B8" s="41" t="s">
        <v>10</v>
      </c>
      <c r="C8" s="42">
        <v>8000</v>
      </c>
      <c r="D8" s="43">
        <v>-342730</v>
      </c>
      <c r="E8" s="368">
        <v>-314300</v>
      </c>
      <c r="F8" s="438">
        <f>-335500-2100</f>
        <v>-337600</v>
      </c>
      <c r="G8" s="271">
        <f>-332800-5000</f>
        <v>-337800</v>
      </c>
      <c r="H8" s="271">
        <f>-332800-5000</f>
        <v>-337800</v>
      </c>
      <c r="I8" s="271">
        <f>-332800-5000</f>
        <v>-337800</v>
      </c>
      <c r="J8" s="248"/>
    </row>
    <row r="9" spans="2:10" ht="15.75">
      <c r="B9" s="41" t="s">
        <v>11</v>
      </c>
      <c r="C9" s="42">
        <v>8040</v>
      </c>
      <c r="D9" s="43">
        <v>-144701</v>
      </c>
      <c r="E9" s="368">
        <v>-265900</v>
      </c>
      <c r="F9" s="39">
        <v>-287900</v>
      </c>
      <c r="G9" s="40">
        <v>-289600</v>
      </c>
      <c r="H9" s="40">
        <f>+G9</f>
        <v>-289600</v>
      </c>
      <c r="I9" s="40">
        <f>+H9</f>
        <v>-289600</v>
      </c>
      <c r="J9" s="248"/>
    </row>
    <row r="10" spans="2:10" ht="15.75">
      <c r="B10" s="41" t="s">
        <v>109</v>
      </c>
      <c r="C10" s="42">
        <v>8040</v>
      </c>
      <c r="D10" s="43">
        <v>-1952</v>
      </c>
      <c r="E10" s="368">
        <v>-2000</v>
      </c>
      <c r="F10" s="39">
        <v>-2000</v>
      </c>
      <c r="G10" s="40">
        <v>-2000</v>
      </c>
      <c r="H10" s="40">
        <v>-2000</v>
      </c>
      <c r="I10" s="40">
        <v>-2000</v>
      </c>
      <c r="J10" s="248"/>
    </row>
    <row r="11" spans="2:10" ht="15.75">
      <c r="B11" s="41" t="s">
        <v>211</v>
      </c>
      <c r="C11" s="42">
        <v>8040</v>
      </c>
      <c r="D11" s="43">
        <v>-18500</v>
      </c>
      <c r="E11" s="368">
        <v>-23020</v>
      </c>
      <c r="F11" s="39">
        <v>-22000</v>
      </c>
      <c r="G11" s="40">
        <f>-22000+590+890</f>
        <v>-20520</v>
      </c>
      <c r="H11" s="40">
        <f>+G11</f>
        <v>-20520</v>
      </c>
      <c r="I11" s="40">
        <f>+H11</f>
        <v>-20520</v>
      </c>
      <c r="J11" s="248"/>
    </row>
    <row r="12" spans="2:10" ht="15.75">
      <c r="B12" s="41" t="s">
        <v>12</v>
      </c>
      <c r="C12" s="42">
        <v>8043</v>
      </c>
      <c r="D12" s="43">
        <v>-3899</v>
      </c>
      <c r="E12" s="368">
        <v>-3990</v>
      </c>
      <c r="F12" s="39">
        <v>-3850</v>
      </c>
      <c r="G12" s="40">
        <v>-3750</v>
      </c>
      <c r="H12" s="40">
        <v>-3700</v>
      </c>
      <c r="I12" s="40">
        <v>-3650</v>
      </c>
      <c r="J12" s="248"/>
    </row>
    <row r="13" spans="2:10" ht="15.75">
      <c r="B13" s="41" t="s">
        <v>13</v>
      </c>
      <c r="C13" s="42">
        <v>8045</v>
      </c>
      <c r="D13" s="43">
        <v>-55585</v>
      </c>
      <c r="E13" s="368">
        <v>-55370</v>
      </c>
      <c r="F13" s="39">
        <v>-55500</v>
      </c>
      <c r="G13" s="40">
        <v>-54400</v>
      </c>
      <c r="H13" s="40">
        <v>-53300</v>
      </c>
      <c r="I13" s="40">
        <v>-52300</v>
      </c>
      <c r="J13" s="248"/>
    </row>
    <row r="14" spans="2:10" ht="15.75">
      <c r="B14" s="41" t="s">
        <v>14</v>
      </c>
      <c r="C14" s="42">
        <v>8050</v>
      </c>
      <c r="D14" s="43">
        <v>-14202</v>
      </c>
      <c r="E14" s="368">
        <v>-13900</v>
      </c>
      <c r="F14" s="39">
        <v>-11000</v>
      </c>
      <c r="G14" s="40">
        <v>-12000</v>
      </c>
      <c r="H14" s="40">
        <v>-12000</v>
      </c>
      <c r="I14" s="40">
        <v>-12000</v>
      </c>
      <c r="J14" s="248"/>
    </row>
    <row r="15" spans="2:10" ht="15.75">
      <c r="B15" s="441" t="s">
        <v>126</v>
      </c>
      <c r="C15" s="259">
        <v>8010</v>
      </c>
      <c r="D15" s="45">
        <v>-15979</v>
      </c>
      <c r="E15" s="442">
        <v>-16000</v>
      </c>
      <c r="F15" s="438">
        <f>-23400</f>
        <v>-23400</v>
      </c>
      <c r="G15" s="271">
        <v>-25150</v>
      </c>
      <c r="H15" s="271">
        <v>-25150</v>
      </c>
      <c r="I15" s="271">
        <v>-25150</v>
      </c>
      <c r="J15" s="248"/>
    </row>
    <row r="16" spans="2:10" ht="15.75">
      <c r="B16" s="441" t="s">
        <v>518</v>
      </c>
      <c r="C16" s="259">
        <v>8010</v>
      </c>
      <c r="D16" s="45"/>
      <c r="E16" s="442"/>
      <c r="F16" s="438"/>
      <c r="G16" s="271">
        <v>-2140</v>
      </c>
      <c r="H16" s="271">
        <v>-2140</v>
      </c>
      <c r="I16" s="271">
        <f>-2140-9800</f>
        <v>-11940</v>
      </c>
      <c r="J16" s="248"/>
    </row>
    <row r="17" spans="2:10" ht="15.75">
      <c r="B17" s="441" t="s">
        <v>519</v>
      </c>
      <c r="C17" s="259">
        <v>8010</v>
      </c>
      <c r="D17" s="45"/>
      <c r="E17" s="442"/>
      <c r="F17" s="438">
        <v>-200</v>
      </c>
      <c r="G17" s="271">
        <v>-450</v>
      </c>
      <c r="H17" s="271">
        <v>-700</v>
      </c>
      <c r="I17" s="271">
        <v>-950</v>
      </c>
      <c r="J17" s="248"/>
    </row>
    <row r="18" spans="2:10" ht="15.75">
      <c r="B18" s="41" t="s">
        <v>15</v>
      </c>
      <c r="C18" s="42">
        <v>8041</v>
      </c>
      <c r="D18" s="43">
        <v>-15399</v>
      </c>
      <c r="E18" s="368">
        <v>-16000</v>
      </c>
      <c r="F18" s="39">
        <v>-16200</v>
      </c>
      <c r="G18" s="40">
        <v>-16200</v>
      </c>
      <c r="H18" s="40">
        <v>-16200</v>
      </c>
      <c r="I18" s="40">
        <v>-16200</v>
      </c>
      <c r="J18" s="248"/>
    </row>
    <row r="19" spans="2:10" ht="15.75">
      <c r="B19" s="46" t="s">
        <v>17</v>
      </c>
      <c r="C19" s="47">
        <v>8042</v>
      </c>
      <c r="D19" s="48">
        <v>-611</v>
      </c>
      <c r="E19" s="368">
        <v>-600</v>
      </c>
      <c r="F19" s="39">
        <v>-600</v>
      </c>
      <c r="G19" s="40">
        <v>-550</v>
      </c>
      <c r="H19" s="40">
        <v>-500</v>
      </c>
      <c r="I19" s="40">
        <v>-500</v>
      </c>
      <c r="J19" s="248"/>
    </row>
    <row r="20" spans="2:10" ht="15.75">
      <c r="B20" s="46" t="s">
        <v>18</v>
      </c>
      <c r="C20" s="47">
        <v>8044</v>
      </c>
      <c r="D20" s="48">
        <v>-1828</v>
      </c>
      <c r="E20" s="368">
        <v>-2020</v>
      </c>
      <c r="F20" s="39">
        <v>-1800</v>
      </c>
      <c r="G20" s="40">
        <v>-1750</v>
      </c>
      <c r="H20" s="40">
        <v>-1700</v>
      </c>
      <c r="I20" s="40">
        <v>-1650</v>
      </c>
      <c r="J20" s="248"/>
    </row>
    <row r="21" spans="2:10" ht="15.75">
      <c r="B21" s="46" t="s">
        <v>19</v>
      </c>
      <c r="C21" s="47">
        <v>8099</v>
      </c>
      <c r="D21" s="48">
        <v>-16090</v>
      </c>
      <c r="E21" s="366">
        <v>-16600</v>
      </c>
      <c r="F21" s="39">
        <v>-16650</v>
      </c>
      <c r="G21" s="40">
        <f>-19100</f>
        <v>-19100</v>
      </c>
      <c r="H21" s="40">
        <f>-21100</f>
        <v>-21100</v>
      </c>
      <c r="I21" s="40">
        <f>-23000</f>
        <v>-23000</v>
      </c>
      <c r="J21" s="248"/>
    </row>
    <row r="22" spans="2:10" ht="15.75">
      <c r="B22" s="50" t="s">
        <v>20</v>
      </c>
      <c r="C22" s="51"/>
      <c r="D22" s="52">
        <f aca="true" t="shared" si="0" ref="D22:I22">SUM(D8:D21)</f>
        <v>-631476</v>
      </c>
      <c r="E22" s="198">
        <f t="shared" si="0"/>
        <v>-729700</v>
      </c>
      <c r="F22" s="53">
        <f t="shared" si="0"/>
        <v>-778700</v>
      </c>
      <c r="G22" s="54">
        <f t="shared" si="0"/>
        <v>-785410</v>
      </c>
      <c r="H22" s="54">
        <f t="shared" si="0"/>
        <v>-786410</v>
      </c>
      <c r="I22" s="258">
        <f t="shared" si="0"/>
        <v>-797260</v>
      </c>
      <c r="J22" s="248"/>
    </row>
    <row r="23" spans="2:10" ht="15.75">
      <c r="B23" s="55"/>
      <c r="C23" s="56"/>
      <c r="D23" s="38"/>
      <c r="E23" s="199"/>
      <c r="F23" s="60"/>
      <c r="G23" s="57"/>
      <c r="H23" s="58"/>
      <c r="I23" s="58"/>
      <c r="J23" s="248"/>
    </row>
    <row r="24" spans="2:10" ht="15.75">
      <c r="B24" s="59" t="s">
        <v>21</v>
      </c>
      <c r="C24" s="47"/>
      <c r="D24" s="48"/>
      <c r="E24" s="200"/>
      <c r="F24" s="60"/>
      <c r="G24" s="49"/>
      <c r="H24" s="49"/>
      <c r="I24" s="49"/>
      <c r="J24" s="248"/>
    </row>
    <row r="25" spans="2:10" ht="15.75">
      <c r="B25" s="61" t="s">
        <v>484</v>
      </c>
      <c r="C25" s="42">
        <v>9000</v>
      </c>
      <c r="D25" s="43">
        <f>21369+298</f>
        <v>21667</v>
      </c>
      <c r="E25" s="200">
        <v>23750</v>
      </c>
      <c r="F25" s="443">
        <f>28400+1290-50</f>
        <v>29640</v>
      </c>
      <c r="G25" s="444">
        <f>28300+3500-100+35</f>
        <v>31735</v>
      </c>
      <c r="H25" s="444">
        <f>28280+4200-90+75-40</f>
        <v>32425</v>
      </c>
      <c r="I25" s="444">
        <f>28100+5350-80+75-90</f>
        <v>33355</v>
      </c>
      <c r="J25" s="248"/>
    </row>
    <row r="26" spans="2:10" ht="15.75">
      <c r="B26" s="61" t="s">
        <v>485</v>
      </c>
      <c r="C26" s="42">
        <v>9010</v>
      </c>
      <c r="D26" s="43">
        <v>25101</v>
      </c>
      <c r="E26" s="200">
        <v>27400</v>
      </c>
      <c r="F26" s="443">
        <f>23500+1050-50</f>
        <v>24500</v>
      </c>
      <c r="G26" s="444">
        <f>21450+3000-90+40</f>
        <v>24400</v>
      </c>
      <c r="H26" s="444">
        <f>21950+3900-90+75-40</f>
        <v>25795</v>
      </c>
      <c r="I26" s="444">
        <f>21800+4850-90+75-90</f>
        <v>26545</v>
      </c>
      <c r="J26" s="248"/>
    </row>
    <row r="27" spans="2:10" ht="15.75">
      <c r="B27" s="61" t="s">
        <v>117</v>
      </c>
      <c r="C27" s="42">
        <v>9011</v>
      </c>
      <c r="D27" s="43">
        <v>-525</v>
      </c>
      <c r="E27" s="200">
        <v>-800</v>
      </c>
      <c r="F27" s="60">
        <v>-500</v>
      </c>
      <c r="G27" s="44" t="s">
        <v>301</v>
      </c>
      <c r="H27" s="44">
        <v>0</v>
      </c>
      <c r="I27" s="44"/>
      <c r="J27" s="248"/>
    </row>
    <row r="28" spans="2:10" ht="15.75">
      <c r="B28" s="61" t="s">
        <v>22</v>
      </c>
      <c r="C28" s="42">
        <v>9005</v>
      </c>
      <c r="D28" s="43">
        <v>-1220</v>
      </c>
      <c r="E28" s="200">
        <v>-1220</v>
      </c>
      <c r="F28" s="60">
        <v>-1220</v>
      </c>
      <c r="G28" s="49">
        <v>-1220</v>
      </c>
      <c r="H28" s="49">
        <v>-1220</v>
      </c>
      <c r="I28" s="49">
        <v>-1220</v>
      </c>
      <c r="J28" s="248"/>
    </row>
    <row r="29" spans="2:10" ht="15.75">
      <c r="B29" s="61" t="s">
        <v>252</v>
      </c>
      <c r="C29" s="42">
        <v>9020</v>
      </c>
      <c r="D29" s="43">
        <v>156</v>
      </c>
      <c r="E29" s="200">
        <v>400</v>
      </c>
      <c r="F29" s="60">
        <v>500</v>
      </c>
      <c r="G29" s="49">
        <v>500</v>
      </c>
      <c r="H29" s="49">
        <v>500</v>
      </c>
      <c r="I29" s="49">
        <v>500</v>
      </c>
      <c r="J29" s="248"/>
    </row>
    <row r="30" spans="2:10" ht="15.75">
      <c r="B30" s="61" t="s">
        <v>23</v>
      </c>
      <c r="C30" s="42">
        <v>9000</v>
      </c>
      <c r="D30" s="43">
        <v>-380</v>
      </c>
      <c r="E30" s="200">
        <v>-200</v>
      </c>
      <c r="F30" s="60">
        <v>-350</v>
      </c>
      <c r="G30" s="49">
        <v>-200</v>
      </c>
      <c r="H30" s="49">
        <v>-200</v>
      </c>
      <c r="I30" s="49">
        <v>-200</v>
      </c>
      <c r="J30" s="248"/>
    </row>
    <row r="31" spans="2:10" ht="15.75">
      <c r="B31" s="61" t="s">
        <v>247</v>
      </c>
      <c r="C31" s="42">
        <v>9000</v>
      </c>
      <c r="D31" s="43">
        <v>-21</v>
      </c>
      <c r="E31" s="200">
        <v>-50</v>
      </c>
      <c r="F31" s="60">
        <v>-20</v>
      </c>
      <c r="G31" s="49">
        <v>-20</v>
      </c>
      <c r="H31" s="49">
        <v>-20</v>
      </c>
      <c r="I31" s="49">
        <v>-20</v>
      </c>
      <c r="J31" s="248"/>
    </row>
    <row r="32" spans="2:10" ht="15.75">
      <c r="B32" s="61" t="s">
        <v>24</v>
      </c>
      <c r="C32" s="42">
        <v>9000</v>
      </c>
      <c r="D32" s="43">
        <v>-40</v>
      </c>
      <c r="E32" s="200">
        <v>-155</v>
      </c>
      <c r="F32" s="60">
        <v>-50</v>
      </c>
      <c r="G32" s="49">
        <v>-50</v>
      </c>
      <c r="H32" s="49">
        <v>-50</v>
      </c>
      <c r="I32" s="49">
        <v>-50</v>
      </c>
      <c r="J32" s="248"/>
    </row>
    <row r="33" spans="2:10" ht="15.75">
      <c r="B33" s="61" t="s">
        <v>25</v>
      </c>
      <c r="C33" s="42">
        <v>9000</v>
      </c>
      <c r="D33" s="43">
        <v>-3074</v>
      </c>
      <c r="E33" s="200">
        <v>-2500</v>
      </c>
      <c r="F33" s="60">
        <v>-3100</v>
      </c>
      <c r="G33" s="49">
        <v>-3000</v>
      </c>
      <c r="H33" s="49">
        <v>-2900</v>
      </c>
      <c r="I33" s="49">
        <v>-2800</v>
      </c>
      <c r="J33" s="248"/>
    </row>
    <row r="34" spans="2:10" ht="15.75">
      <c r="B34" s="445" t="s">
        <v>26</v>
      </c>
      <c r="C34" s="42">
        <v>9008</v>
      </c>
      <c r="D34" s="43">
        <v>-1151</v>
      </c>
      <c r="E34" s="200">
        <v>-1150</v>
      </c>
      <c r="F34" s="443">
        <f>-950-200</f>
        <v>-1150</v>
      </c>
      <c r="G34" s="49">
        <v>-1150</v>
      </c>
      <c r="H34" s="49">
        <v>-1150</v>
      </c>
      <c r="I34" s="49">
        <v>-1150</v>
      </c>
      <c r="J34" s="248"/>
    </row>
    <row r="35" spans="2:10" ht="15.75">
      <c r="B35" s="61" t="s">
        <v>27</v>
      </c>
      <c r="C35" s="42">
        <v>9009</v>
      </c>
      <c r="D35" s="43">
        <v>-4917</v>
      </c>
      <c r="E35" s="200">
        <v>-3100</v>
      </c>
      <c r="F35" s="60">
        <v>-6500</v>
      </c>
      <c r="G35" s="444">
        <f>-6000-500</f>
        <v>-6500</v>
      </c>
      <c r="H35" s="444">
        <f>-6000-500</f>
        <v>-6500</v>
      </c>
      <c r="I35" s="444">
        <f>-6000-500</f>
        <v>-6500</v>
      </c>
      <c r="J35" s="248"/>
    </row>
    <row r="36" spans="2:10" ht="15.75">
      <c r="B36" s="445" t="s">
        <v>28</v>
      </c>
      <c r="C36" s="42">
        <v>9009</v>
      </c>
      <c r="D36" s="43">
        <v>-10150</v>
      </c>
      <c r="E36" s="200">
        <v>-10000</v>
      </c>
      <c r="F36" s="443">
        <f>-10000-500</f>
        <v>-10500</v>
      </c>
      <c r="G36" s="444">
        <f>-10000-500</f>
        <v>-10500</v>
      </c>
      <c r="H36" s="444">
        <f>-10000-500</f>
        <v>-10500</v>
      </c>
      <c r="I36" s="444">
        <f>-10000-500</f>
        <v>-10500</v>
      </c>
      <c r="J36" s="248"/>
    </row>
    <row r="37" spans="2:10" ht="15.75">
      <c r="B37" s="445" t="s">
        <v>29</v>
      </c>
      <c r="C37" s="42">
        <v>9000</v>
      </c>
      <c r="D37" s="43">
        <v>-3856</v>
      </c>
      <c r="E37" s="200">
        <v>-4100</v>
      </c>
      <c r="F37" s="60">
        <v>-3950</v>
      </c>
      <c r="G37" s="49">
        <v>-3800</v>
      </c>
      <c r="H37" s="49">
        <v>-3650</v>
      </c>
      <c r="I37" s="49">
        <v>-3500</v>
      </c>
      <c r="J37" s="248"/>
    </row>
    <row r="38" spans="2:10" ht="15.75">
      <c r="B38" s="61" t="s">
        <v>375</v>
      </c>
      <c r="C38" s="42">
        <v>9000</v>
      </c>
      <c r="D38" s="45"/>
      <c r="E38" s="200">
        <v>-800</v>
      </c>
      <c r="F38" s="60"/>
      <c r="G38" s="49"/>
      <c r="H38" s="49"/>
      <c r="I38" s="49"/>
      <c r="J38" s="248"/>
    </row>
    <row r="39" spans="2:10" ht="15.75">
      <c r="B39" s="61" t="s">
        <v>30</v>
      </c>
      <c r="C39" s="62">
        <v>9080</v>
      </c>
      <c r="D39" s="63">
        <v>-1678</v>
      </c>
      <c r="E39" s="200">
        <v>-800</v>
      </c>
      <c r="F39" s="60">
        <f>-1500</f>
        <v>-1500</v>
      </c>
      <c r="G39" s="49">
        <v>-1500</v>
      </c>
      <c r="H39" s="49">
        <v>-800</v>
      </c>
      <c r="I39" s="49">
        <v>-1100</v>
      </c>
      <c r="J39" s="248"/>
    </row>
    <row r="40" spans="2:10" ht="15.75">
      <c r="B40" s="50" t="s">
        <v>31</v>
      </c>
      <c r="C40" s="51"/>
      <c r="D40" s="52">
        <f aca="true" t="shared" si="1" ref="D40:I40">SUM(D25:D39)</f>
        <v>19912</v>
      </c>
      <c r="E40" s="201">
        <f t="shared" si="1"/>
        <v>26675</v>
      </c>
      <c r="F40" s="64">
        <f t="shared" si="1"/>
        <v>25800</v>
      </c>
      <c r="G40" s="65">
        <f t="shared" si="1"/>
        <v>28695</v>
      </c>
      <c r="H40" s="65">
        <f t="shared" si="1"/>
        <v>31730</v>
      </c>
      <c r="I40" s="254">
        <f t="shared" si="1"/>
        <v>33360</v>
      </c>
      <c r="J40" s="248"/>
    </row>
    <row r="41" spans="2:10" ht="15.75">
      <c r="B41" s="55"/>
      <c r="C41" s="56"/>
      <c r="D41" s="38"/>
      <c r="E41" s="143"/>
      <c r="F41" s="68"/>
      <c r="G41" s="66"/>
      <c r="H41" s="66"/>
      <c r="I41" s="255"/>
      <c r="J41" s="248"/>
    </row>
    <row r="42" spans="2:10" ht="15.75">
      <c r="B42" s="67" t="s">
        <v>32</v>
      </c>
      <c r="C42" s="56"/>
      <c r="D42" s="38"/>
      <c r="E42" s="143"/>
      <c r="F42" s="68"/>
      <c r="G42" s="69"/>
      <c r="H42" s="66"/>
      <c r="I42" s="66"/>
      <c r="J42" s="248"/>
    </row>
    <row r="43" spans="2:10" ht="15.75">
      <c r="B43" s="70" t="s">
        <v>34</v>
      </c>
      <c r="C43" s="42">
        <v>9000</v>
      </c>
      <c r="D43" s="43">
        <v>275</v>
      </c>
      <c r="E43" s="143">
        <v>200</v>
      </c>
      <c r="F43" s="68">
        <v>350</v>
      </c>
      <c r="G43" s="72">
        <v>200</v>
      </c>
      <c r="H43" s="72">
        <v>200</v>
      </c>
      <c r="I43" s="72">
        <v>200</v>
      </c>
      <c r="J43" s="248"/>
    </row>
    <row r="44" spans="2:10" ht="15.75">
      <c r="B44" s="70" t="s">
        <v>163</v>
      </c>
      <c r="C44" s="42">
        <v>9040</v>
      </c>
      <c r="D44" s="43">
        <v>-2615</v>
      </c>
      <c r="E44" s="143"/>
      <c r="F44" s="68"/>
      <c r="G44" s="72"/>
      <c r="H44" s="72"/>
      <c r="I44" s="72"/>
      <c r="J44" s="248"/>
    </row>
    <row r="45" spans="2:10" ht="15.75">
      <c r="B45" s="70" t="s">
        <v>305</v>
      </c>
      <c r="C45" s="42">
        <v>9040</v>
      </c>
      <c r="D45" s="43"/>
      <c r="E45" s="274"/>
      <c r="F45" s="68"/>
      <c r="G45" s="134"/>
      <c r="H45" s="134"/>
      <c r="I45" s="134"/>
      <c r="J45" s="248"/>
    </row>
    <row r="46" spans="2:10" ht="15.75">
      <c r="B46" s="70" t="s">
        <v>376</v>
      </c>
      <c r="C46" s="42">
        <v>9009</v>
      </c>
      <c r="D46" s="43"/>
      <c r="E46" s="274">
        <v>-3150</v>
      </c>
      <c r="F46" s="68"/>
      <c r="G46" s="134"/>
      <c r="H46" s="134"/>
      <c r="I46" s="134"/>
      <c r="J46" s="248"/>
    </row>
    <row r="47" spans="2:10" ht="15.75">
      <c r="B47" s="70" t="s">
        <v>212</v>
      </c>
      <c r="C47" s="42">
        <v>9040</v>
      </c>
      <c r="D47" s="43">
        <v>-3250</v>
      </c>
      <c r="E47" s="369">
        <v>-2850</v>
      </c>
      <c r="F47" s="60">
        <v>-100</v>
      </c>
      <c r="G47" s="49"/>
      <c r="H47" s="49">
        <v>0</v>
      </c>
      <c r="I47" s="49">
        <v>0</v>
      </c>
      <c r="J47" s="248"/>
    </row>
    <row r="48" spans="2:10" ht="15.75">
      <c r="B48" s="75" t="s">
        <v>35</v>
      </c>
      <c r="C48" s="51"/>
      <c r="D48" s="52">
        <f aca="true" t="shared" si="2" ref="D48:I48">SUM(D43:D47)</f>
        <v>-5590</v>
      </c>
      <c r="E48" s="202">
        <f t="shared" si="2"/>
        <v>-5800</v>
      </c>
      <c r="F48" s="76">
        <f t="shared" si="2"/>
        <v>250</v>
      </c>
      <c r="G48" s="77">
        <f t="shared" si="2"/>
        <v>200</v>
      </c>
      <c r="H48" s="77">
        <f t="shared" si="2"/>
        <v>200</v>
      </c>
      <c r="I48" s="78">
        <f t="shared" si="2"/>
        <v>200</v>
      </c>
      <c r="J48" s="248"/>
    </row>
    <row r="49" spans="2:10" ht="15.75">
      <c r="B49" s="79"/>
      <c r="C49" s="56"/>
      <c r="D49" s="38"/>
      <c r="E49" s="143"/>
      <c r="F49" s="68"/>
      <c r="G49" s="69"/>
      <c r="H49" s="66"/>
      <c r="I49" s="66"/>
      <c r="J49" s="248"/>
    </row>
    <row r="50" spans="2:10" ht="15.75">
      <c r="B50" s="41" t="s">
        <v>16</v>
      </c>
      <c r="C50" s="42">
        <v>8041</v>
      </c>
      <c r="D50" s="43">
        <v>-10865</v>
      </c>
      <c r="E50" s="63">
        <v>-4700</v>
      </c>
      <c r="F50" s="457">
        <v>-7900</v>
      </c>
      <c r="G50" s="391">
        <v>-4500</v>
      </c>
      <c r="H50" s="276">
        <v>-2500</v>
      </c>
      <c r="I50" s="276">
        <v>-2400</v>
      </c>
      <c r="J50" s="248"/>
    </row>
    <row r="51" spans="2:10" ht="15.75">
      <c r="B51" s="70" t="s">
        <v>36</v>
      </c>
      <c r="C51" s="42">
        <v>9080</v>
      </c>
      <c r="D51" s="43">
        <v>13245</v>
      </c>
      <c r="E51" s="63">
        <v>1900</v>
      </c>
      <c r="F51" s="457">
        <v>6400</v>
      </c>
      <c r="G51" s="391">
        <v>4500</v>
      </c>
      <c r="H51" s="276">
        <v>2500</v>
      </c>
      <c r="I51" s="276">
        <v>2400</v>
      </c>
      <c r="J51" s="248"/>
    </row>
    <row r="52" spans="2:10" ht="15.75">
      <c r="B52" s="70"/>
      <c r="C52" s="42"/>
      <c r="D52" s="43"/>
      <c r="E52" s="63"/>
      <c r="F52" s="81"/>
      <c r="G52" s="80"/>
      <c r="H52" s="72"/>
      <c r="I52" s="72"/>
      <c r="J52" s="248"/>
    </row>
    <row r="53" spans="2:10" ht="15.75">
      <c r="B53" s="82" t="s">
        <v>37</v>
      </c>
      <c r="C53" s="42"/>
      <c r="D53" s="43"/>
      <c r="E53" s="63"/>
      <c r="F53" s="81"/>
      <c r="G53" s="80"/>
      <c r="H53" s="72"/>
      <c r="I53" s="72"/>
      <c r="J53" s="248"/>
    </row>
    <row r="54" spans="2:10" ht="15.75">
      <c r="B54" s="70" t="s">
        <v>38</v>
      </c>
      <c r="C54" s="42"/>
      <c r="D54" s="83">
        <f>55534-6038-707</f>
        <v>48789</v>
      </c>
      <c r="E54" s="84">
        <f>+D_Sentr_!C71</f>
        <v>47257</v>
      </c>
      <c r="F54" s="85">
        <f>+D_Sentr_!D71</f>
        <v>46393</v>
      </c>
      <c r="G54" s="86">
        <f>+D_Sentr_!E71</f>
        <v>46834</v>
      </c>
      <c r="H54" s="87">
        <f>+D_Sentr_!F71</f>
        <v>46334</v>
      </c>
      <c r="I54" s="87">
        <f>+D_Sentr_!G71</f>
        <v>46934</v>
      </c>
      <c r="J54" s="248"/>
    </row>
    <row r="55" spans="2:10" ht="15.75">
      <c r="B55" s="70" t="s">
        <v>110</v>
      </c>
      <c r="C55" s="42"/>
      <c r="D55" s="83">
        <v>-12923</v>
      </c>
      <c r="E55" s="84">
        <f>+'D_Kap 7'!C58</f>
        <v>-7248</v>
      </c>
      <c r="F55" s="85">
        <f>+'D_Kap 7'!D58</f>
        <v>12397</v>
      </c>
      <c r="G55" s="86">
        <f>+'D_Kap 7'!E58</f>
        <v>18492</v>
      </c>
      <c r="H55" s="87">
        <f>+'D_Kap 7'!F58</f>
        <v>18492</v>
      </c>
      <c r="I55" s="87">
        <f>+'D_Kap 7'!G58</f>
        <v>18492</v>
      </c>
      <c r="J55" s="248"/>
    </row>
    <row r="56" spans="2:12" ht="15.75">
      <c r="B56" s="41" t="s">
        <v>39</v>
      </c>
      <c r="C56" s="42"/>
      <c r="D56" s="83">
        <f>6038+707</f>
        <v>6745</v>
      </c>
      <c r="E56" s="89">
        <f>+D_Kirken!C59</f>
        <v>5963</v>
      </c>
      <c r="F56" s="90">
        <f>+D_Kirken!D59</f>
        <v>5858</v>
      </c>
      <c r="G56" s="91">
        <f>+D_Kirken!E59</f>
        <v>5758</v>
      </c>
      <c r="H56" s="91">
        <f>+D_Kirken!F59</f>
        <v>5758</v>
      </c>
      <c r="I56" s="91">
        <f>+D_Kirken!G59</f>
        <v>5758</v>
      </c>
      <c r="J56" s="248"/>
      <c r="L56" s="3"/>
    </row>
    <row r="57" spans="2:10" ht="15.75">
      <c r="B57" s="41" t="s">
        <v>40</v>
      </c>
      <c r="C57" s="42"/>
      <c r="D57" s="83">
        <v>211572</v>
      </c>
      <c r="E57" s="89">
        <f>+D_Skole!C68</f>
        <v>293421</v>
      </c>
      <c r="F57" s="90">
        <f>+D_Skole!D68</f>
        <v>301753</v>
      </c>
      <c r="G57" s="91">
        <f>+D_Skole!E68</f>
        <v>299858</v>
      </c>
      <c r="H57" s="91">
        <f>+D_Skole!F68</f>
        <v>299758</v>
      </c>
      <c r="I57" s="91">
        <f>+D_Skole!G68</f>
        <v>299558</v>
      </c>
      <c r="J57" s="248"/>
    </row>
    <row r="58" spans="2:10" ht="15.75">
      <c r="B58" s="70" t="s">
        <v>41</v>
      </c>
      <c r="C58" s="42"/>
      <c r="D58" s="83">
        <v>277722</v>
      </c>
      <c r="E58" s="83">
        <f>+D_H_O!C78</f>
        <v>296290</v>
      </c>
      <c r="F58" s="85">
        <f>+D_H_O!D78</f>
        <v>310035</v>
      </c>
      <c r="G58" s="87">
        <f>+D_H_O!E78</f>
        <v>309455</v>
      </c>
      <c r="H58" s="87">
        <f>+D_H_O!F78</f>
        <v>308500</v>
      </c>
      <c r="I58" s="87">
        <f>+D_H_O!G78</f>
        <v>307495</v>
      </c>
      <c r="J58" s="248"/>
    </row>
    <row r="59" spans="2:10" ht="15.75">
      <c r="B59" s="70" t="s">
        <v>42</v>
      </c>
      <c r="C59" s="42"/>
      <c r="D59" s="83">
        <v>14893</v>
      </c>
      <c r="E59" s="83">
        <f>+D_Kultur!C60</f>
        <v>11282</v>
      </c>
      <c r="F59" s="85">
        <f>+D_Kultur!D60</f>
        <v>11345</v>
      </c>
      <c r="G59" s="87">
        <f>+D_Kultur!E60</f>
        <v>10995</v>
      </c>
      <c r="H59" s="87">
        <f>+D_Kultur!F60</f>
        <v>11095</v>
      </c>
      <c r="I59" s="87">
        <f>+D_Kultur!G60</f>
        <v>10995</v>
      </c>
      <c r="J59" s="248"/>
    </row>
    <row r="60" spans="2:10" ht="15.75">
      <c r="B60" s="70" t="s">
        <v>43</v>
      </c>
      <c r="C60" s="42"/>
      <c r="D60" s="83"/>
      <c r="E60" s="83"/>
      <c r="F60" s="85"/>
      <c r="G60" s="87"/>
      <c r="H60" s="87"/>
      <c r="I60" s="87"/>
      <c r="J60" s="248"/>
    </row>
    <row r="61" spans="2:10" ht="15.75">
      <c r="B61" s="73" t="s">
        <v>44</v>
      </c>
      <c r="C61" s="47"/>
      <c r="D61" s="92">
        <v>67976</v>
      </c>
      <c r="E61" s="92">
        <f>+D_Miljø!C59</f>
        <v>64648</v>
      </c>
      <c r="F61" s="93">
        <f>+D_Miljø!D59</f>
        <v>66016</v>
      </c>
      <c r="G61" s="94">
        <f>+D_Miljø!E59</f>
        <v>65091</v>
      </c>
      <c r="H61" s="94">
        <f>+D_Miljø!F59</f>
        <v>64286</v>
      </c>
      <c r="I61" s="94">
        <f>+D_Miljø!G59</f>
        <v>64281</v>
      </c>
      <c r="J61" s="248"/>
    </row>
    <row r="62" spans="2:10" ht="15.75">
      <c r="B62" s="75" t="s">
        <v>162</v>
      </c>
      <c r="C62" s="51"/>
      <c r="D62" s="52">
        <f aca="true" t="shared" si="3" ref="D62:I62">SUM(D54:D61)</f>
        <v>614774</v>
      </c>
      <c r="E62" s="52">
        <f t="shared" si="3"/>
        <v>711613</v>
      </c>
      <c r="F62" s="76">
        <f t="shared" si="3"/>
        <v>753797</v>
      </c>
      <c r="G62" s="77">
        <f t="shared" si="3"/>
        <v>756483</v>
      </c>
      <c r="H62" s="77">
        <f t="shared" si="3"/>
        <v>754223</v>
      </c>
      <c r="I62" s="78">
        <f t="shared" si="3"/>
        <v>753513</v>
      </c>
      <c r="J62" s="248"/>
    </row>
    <row r="63" spans="2:10" ht="15.75">
      <c r="B63" s="183"/>
      <c r="C63" s="231"/>
      <c r="D63" s="184"/>
      <c r="E63" s="184"/>
      <c r="F63" s="403"/>
      <c r="G63" s="186"/>
      <c r="H63" s="186"/>
      <c r="I63" s="187"/>
      <c r="J63" s="248"/>
    </row>
    <row r="64" spans="2:10" ht="15.75">
      <c r="B64" s="99" t="s">
        <v>45</v>
      </c>
      <c r="C64" s="100"/>
      <c r="D64" s="102">
        <f aca="true" t="shared" si="4" ref="D64:I64">+D22+D40+D48+D62+D51+D50</f>
        <v>0</v>
      </c>
      <c r="E64" s="102">
        <f t="shared" si="4"/>
        <v>-12</v>
      </c>
      <c r="F64" s="364">
        <f t="shared" si="4"/>
        <v>-353</v>
      </c>
      <c r="G64" s="365">
        <f t="shared" si="4"/>
        <v>-32</v>
      </c>
      <c r="H64" s="364">
        <f t="shared" si="4"/>
        <v>-257</v>
      </c>
      <c r="I64" s="364">
        <f t="shared" si="4"/>
        <v>-10187</v>
      </c>
      <c r="J64" s="248"/>
    </row>
    <row r="66" spans="2:9" ht="12.75">
      <c r="B66" s="104" t="s">
        <v>388</v>
      </c>
      <c r="C66" s="105">
        <f>+F64+G64+H64+I64</f>
        <v>-10829</v>
      </c>
      <c r="D66" s="209"/>
      <c r="E66" s="235"/>
      <c r="F66" s="236"/>
      <c r="G66" s="236"/>
      <c r="H66" s="236"/>
      <c r="I66" s="236"/>
    </row>
    <row r="67" spans="5:9" ht="12.75">
      <c r="E67" s="235"/>
      <c r="F67" s="12"/>
      <c r="G67" s="12"/>
      <c r="H67" s="12"/>
      <c r="I67" s="12"/>
    </row>
    <row r="68" ht="12.75">
      <c r="D68" s="208"/>
    </row>
    <row r="70" ht="12.75">
      <c r="E70" s="208"/>
    </row>
  </sheetData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pane ySplit="6" topLeftCell="BM50" activePane="bottomLeft" state="frozen"/>
      <selection pane="topLeft" activeCell="A1" sqref="A1"/>
      <selection pane="bottomLeft" activeCell="D61" sqref="D61:G61"/>
    </sheetView>
  </sheetViews>
  <sheetFormatPr defaultColWidth="11.421875" defaultRowHeight="12.75"/>
  <cols>
    <col min="1" max="1" width="38.7109375" style="211" customWidth="1"/>
    <col min="2" max="2" width="11.28125" style="212" customWidth="1"/>
    <col min="3" max="3" width="13.00390625" style="213" customWidth="1"/>
    <col min="4" max="7" width="11.7109375" style="213" customWidth="1"/>
    <col min="8" max="16384" width="9.8515625" style="211" customWidth="1"/>
  </cols>
  <sheetData>
    <row r="1" ht="15.75">
      <c r="G1" s="214"/>
    </row>
    <row r="2" spans="1:7" ht="26.25" thickBot="1">
      <c r="A2" s="107" t="s">
        <v>38</v>
      </c>
      <c r="B2" s="215"/>
      <c r="C2" s="216"/>
      <c r="D2" s="216"/>
      <c r="E2" s="216"/>
      <c r="F2" s="8"/>
      <c r="G2" s="9" t="s">
        <v>1</v>
      </c>
    </row>
    <row r="3" spans="1:7" ht="19.5" thickTop="1">
      <c r="A3" s="217"/>
      <c r="B3" s="218"/>
      <c r="C3" s="219"/>
      <c r="D3" s="219"/>
      <c r="E3" s="219"/>
      <c r="F3" s="219"/>
      <c r="G3" s="219"/>
    </row>
    <row r="4" spans="1:7" ht="22.5">
      <c r="A4" s="220"/>
      <c r="B4" s="221"/>
      <c r="C4" s="16" t="s">
        <v>46</v>
      </c>
      <c r="D4" s="111"/>
      <c r="E4" s="18" t="s">
        <v>3</v>
      </c>
      <c r="F4" s="19"/>
      <c r="G4" s="20"/>
    </row>
    <row r="5" spans="1:7" ht="18.75">
      <c r="A5" s="222"/>
      <c r="B5" s="223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224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16">
        <v>47695</v>
      </c>
      <c r="D7" s="117">
        <f>+C71</f>
        <v>47257</v>
      </c>
      <c r="E7" s="118">
        <f>+D7</f>
        <v>47257</v>
      </c>
      <c r="F7" s="119">
        <f>+E7</f>
        <v>47257</v>
      </c>
      <c r="G7" s="119">
        <f>+F7</f>
        <v>47257</v>
      </c>
    </row>
    <row r="8" spans="1:7" ht="15.75">
      <c r="A8" s="79" t="s">
        <v>386</v>
      </c>
      <c r="B8" s="115"/>
      <c r="C8" s="120">
        <v>-2650</v>
      </c>
      <c r="D8" s="121">
        <f>-C67</f>
        <v>-1205</v>
      </c>
      <c r="E8" s="66">
        <f>-C67</f>
        <v>-1205</v>
      </c>
      <c r="F8" s="40">
        <f>-C67</f>
        <v>-1205</v>
      </c>
      <c r="G8" s="40">
        <f>-C67</f>
        <v>-1205</v>
      </c>
    </row>
    <row r="9" spans="1:7" ht="15.75">
      <c r="A9" s="79"/>
      <c r="B9" s="115"/>
      <c r="C9" s="120"/>
      <c r="D9" s="121"/>
      <c r="E9" s="66"/>
      <c r="F9" s="40"/>
      <c r="G9" s="40"/>
    </row>
    <row r="10" spans="1:7" ht="15.75">
      <c r="A10" s="36" t="s">
        <v>49</v>
      </c>
      <c r="B10" s="115"/>
      <c r="C10" s="120"/>
      <c r="D10" s="121"/>
      <c r="E10" s="122"/>
      <c r="F10" s="119"/>
      <c r="G10" s="119"/>
    </row>
    <row r="11" spans="1:7" ht="15.75">
      <c r="A11" s="70" t="s">
        <v>248</v>
      </c>
      <c r="B11" s="42" t="s">
        <v>33</v>
      </c>
      <c r="C11" s="43">
        <f>1075+80</f>
        <v>1155</v>
      </c>
      <c r="D11" s="121">
        <v>130</v>
      </c>
      <c r="E11" s="72">
        <v>130</v>
      </c>
      <c r="F11" s="72">
        <v>130</v>
      </c>
      <c r="G11" s="72">
        <v>130</v>
      </c>
    </row>
    <row r="12" spans="1:7" ht="15.75">
      <c r="A12" s="415" t="s">
        <v>432</v>
      </c>
      <c r="B12" s="42">
        <v>1041</v>
      </c>
      <c r="C12" s="45"/>
      <c r="D12" s="409">
        <v>300</v>
      </c>
      <c r="E12" s="238">
        <v>400</v>
      </c>
      <c r="F12" s="238">
        <v>400</v>
      </c>
      <c r="G12" s="238">
        <v>300</v>
      </c>
    </row>
    <row r="13" spans="1:7" ht="15.75">
      <c r="A13" s="415" t="s">
        <v>469</v>
      </c>
      <c r="B13" s="42">
        <v>1090</v>
      </c>
      <c r="C13" s="45"/>
      <c r="D13" s="409">
        <v>350</v>
      </c>
      <c r="E13" s="238">
        <v>350</v>
      </c>
      <c r="F13" s="238">
        <v>350</v>
      </c>
      <c r="G13" s="238">
        <v>350</v>
      </c>
    </row>
    <row r="14" spans="1:7" ht="15.75">
      <c r="A14" s="415" t="s">
        <v>209</v>
      </c>
      <c r="B14" s="42">
        <v>1091</v>
      </c>
      <c r="C14" s="45"/>
      <c r="D14" s="409">
        <v>-150</v>
      </c>
      <c r="E14" s="238">
        <v>-300</v>
      </c>
      <c r="F14" s="238">
        <v>-300</v>
      </c>
      <c r="G14" s="238">
        <v>-300</v>
      </c>
    </row>
    <row r="15" spans="1:7" ht="15.75">
      <c r="A15" s="415" t="s">
        <v>431</v>
      </c>
      <c r="B15" s="42">
        <v>1133</v>
      </c>
      <c r="C15" s="45"/>
      <c r="D15" s="409">
        <v>100</v>
      </c>
      <c r="E15" s="238">
        <v>100</v>
      </c>
      <c r="F15" s="238">
        <v>100</v>
      </c>
      <c r="G15" s="238">
        <v>100</v>
      </c>
    </row>
    <row r="16" spans="1:7" ht="15.75">
      <c r="A16" s="415" t="s">
        <v>461</v>
      </c>
      <c r="B16" s="42">
        <v>1440</v>
      </c>
      <c r="C16" s="45"/>
      <c r="D16" s="409"/>
      <c r="E16" s="238">
        <v>-44</v>
      </c>
      <c r="F16" s="238">
        <v>-44</v>
      </c>
      <c r="G16" s="238">
        <v>-44</v>
      </c>
    </row>
    <row r="17" spans="1:7" ht="15.75">
      <c r="A17" s="415" t="s">
        <v>460</v>
      </c>
      <c r="B17" s="42">
        <v>1082</v>
      </c>
      <c r="C17" s="45"/>
      <c r="D17" s="409">
        <v>-150</v>
      </c>
      <c r="E17" s="238">
        <v>-865</v>
      </c>
      <c r="F17" s="238">
        <v>-865</v>
      </c>
      <c r="G17" s="238">
        <v>-865</v>
      </c>
    </row>
    <row r="18" spans="1:7" ht="15.75">
      <c r="A18" s="415" t="s">
        <v>462</v>
      </c>
      <c r="B18" s="42">
        <v>1079</v>
      </c>
      <c r="C18" s="45"/>
      <c r="D18" s="409">
        <v>300</v>
      </c>
      <c r="E18" s="238">
        <v>300</v>
      </c>
      <c r="F18" s="238">
        <v>300</v>
      </c>
      <c r="G18" s="238">
        <v>300</v>
      </c>
    </row>
    <row r="19" spans="1:7" ht="15.75">
      <c r="A19" s="79" t="s">
        <v>471</v>
      </c>
      <c r="B19" s="56">
        <v>1079</v>
      </c>
      <c r="C19" s="43"/>
      <c r="D19" s="121">
        <v>-300</v>
      </c>
      <c r="E19" s="66">
        <v>-300</v>
      </c>
      <c r="F19" s="40">
        <v>-300</v>
      </c>
      <c r="G19" s="40">
        <v>-300</v>
      </c>
    </row>
    <row r="20" spans="1:7" ht="15.75">
      <c r="A20" s="70" t="s">
        <v>383</v>
      </c>
      <c r="B20" s="42" t="s">
        <v>384</v>
      </c>
      <c r="C20" s="43">
        <v>990</v>
      </c>
      <c r="D20" s="121">
        <v>-505</v>
      </c>
      <c r="E20" s="72">
        <v>-505</v>
      </c>
      <c r="F20" s="72">
        <v>-505</v>
      </c>
      <c r="G20" s="72">
        <v>-505</v>
      </c>
    </row>
    <row r="21" spans="1:7" s="247" customFormat="1" ht="15.75">
      <c r="A21" s="79" t="s">
        <v>141</v>
      </c>
      <c r="B21" s="56">
        <v>1111</v>
      </c>
      <c r="C21" s="43"/>
      <c r="D21" s="121">
        <v>-200</v>
      </c>
      <c r="E21" s="66">
        <v>-200</v>
      </c>
      <c r="F21" s="40">
        <v>-200</v>
      </c>
      <c r="G21" s="40">
        <v>-200</v>
      </c>
    </row>
    <row r="22" spans="1:7" s="247" customFormat="1" ht="15.75">
      <c r="A22" s="79" t="s">
        <v>142</v>
      </c>
      <c r="B22" s="56">
        <v>1111</v>
      </c>
      <c r="C22" s="43">
        <v>-60</v>
      </c>
      <c r="D22" s="121"/>
      <c r="E22" s="66"/>
      <c r="F22" s="40"/>
      <c r="G22" s="40"/>
    </row>
    <row r="23" spans="1:7" s="247" customFormat="1" ht="15.75">
      <c r="A23" s="79" t="s">
        <v>143</v>
      </c>
      <c r="B23" s="56">
        <v>1111</v>
      </c>
      <c r="C23" s="43">
        <v>-400</v>
      </c>
      <c r="D23" s="121">
        <v>-100</v>
      </c>
      <c r="E23" s="66">
        <v>-100</v>
      </c>
      <c r="F23" s="40">
        <v>-100</v>
      </c>
      <c r="G23" s="40">
        <v>-100</v>
      </c>
    </row>
    <row r="24" spans="1:7" s="247" customFormat="1" ht="15.75">
      <c r="A24" s="79" t="s">
        <v>316</v>
      </c>
      <c r="B24" s="56">
        <v>1111</v>
      </c>
      <c r="C24" s="43">
        <v>-40</v>
      </c>
      <c r="D24" s="121"/>
      <c r="E24" s="66"/>
      <c r="F24" s="40"/>
      <c r="G24" s="40"/>
    </row>
    <row r="25" spans="1:7" s="247" customFormat="1" ht="15.75">
      <c r="A25" s="79" t="s">
        <v>161</v>
      </c>
      <c r="B25" s="56">
        <v>1311</v>
      </c>
      <c r="C25" s="43">
        <v>50</v>
      </c>
      <c r="D25" s="121"/>
      <c r="E25" s="66"/>
      <c r="F25" s="40"/>
      <c r="G25" s="40"/>
    </row>
    <row r="26" spans="1:7" s="247" customFormat="1" ht="15.75">
      <c r="A26" s="79" t="s">
        <v>137</v>
      </c>
      <c r="B26" s="56">
        <v>1311</v>
      </c>
      <c r="C26" s="43">
        <v>50</v>
      </c>
      <c r="D26" s="121"/>
      <c r="E26" s="66"/>
      <c r="F26" s="40"/>
      <c r="G26" s="40"/>
    </row>
    <row r="27" spans="1:7" s="247" customFormat="1" ht="15.75">
      <c r="A27" s="440" t="s">
        <v>514</v>
      </c>
      <c r="B27" s="270"/>
      <c r="C27" s="45"/>
      <c r="D27" s="269">
        <v>200</v>
      </c>
      <c r="E27" s="272">
        <v>200</v>
      </c>
      <c r="F27" s="271">
        <v>200</v>
      </c>
      <c r="G27" s="271">
        <v>200</v>
      </c>
    </row>
    <row r="28" spans="1:7" s="247" customFormat="1" ht="15.75">
      <c r="A28" s="440" t="s">
        <v>515</v>
      </c>
      <c r="B28" s="270"/>
      <c r="C28" s="45"/>
      <c r="D28" s="269"/>
      <c r="E28" s="272">
        <v>200</v>
      </c>
      <c r="F28" s="271">
        <v>200</v>
      </c>
      <c r="G28" s="271">
        <v>200</v>
      </c>
    </row>
    <row r="29" spans="1:7" s="247" customFormat="1" ht="15.75">
      <c r="A29" s="440" t="s">
        <v>209</v>
      </c>
      <c r="B29" s="270">
        <v>1091</v>
      </c>
      <c r="C29" s="45"/>
      <c r="D29" s="269">
        <v>100</v>
      </c>
      <c r="E29" s="272">
        <v>100</v>
      </c>
      <c r="F29" s="271">
        <v>100</v>
      </c>
      <c r="G29" s="271">
        <v>100</v>
      </c>
    </row>
    <row r="30" spans="1:7" s="247" customFormat="1" ht="15.75">
      <c r="A30" s="440" t="s">
        <v>516</v>
      </c>
      <c r="B30" s="270">
        <v>1090</v>
      </c>
      <c r="C30" s="45"/>
      <c r="D30" s="269">
        <v>100</v>
      </c>
      <c r="E30" s="272">
        <v>100</v>
      </c>
      <c r="F30" s="271">
        <v>100</v>
      </c>
      <c r="G30" s="271">
        <v>100</v>
      </c>
    </row>
    <row r="31" spans="1:7" s="247" customFormat="1" ht="15.75">
      <c r="A31" s="440" t="s">
        <v>517</v>
      </c>
      <c r="B31" s="270"/>
      <c r="C31" s="45"/>
      <c r="D31" s="269">
        <v>150</v>
      </c>
      <c r="E31" s="272">
        <v>700</v>
      </c>
      <c r="F31" s="271">
        <v>700</v>
      </c>
      <c r="G31" s="271">
        <v>700</v>
      </c>
    </row>
    <row r="32" spans="1:7" s="247" customFormat="1" ht="15.75">
      <c r="A32" s="79" t="s">
        <v>136</v>
      </c>
      <c r="B32" s="56">
        <v>1311</v>
      </c>
      <c r="C32" s="43">
        <v>150</v>
      </c>
      <c r="D32" s="121"/>
      <c r="E32" s="66"/>
      <c r="F32" s="40"/>
      <c r="G32" s="40"/>
    </row>
    <row r="33" spans="1:7" s="247" customFormat="1" ht="15.75">
      <c r="A33" s="79" t="s">
        <v>213</v>
      </c>
      <c r="B33" s="56">
        <v>1110</v>
      </c>
      <c r="C33" s="43">
        <v>-525</v>
      </c>
      <c r="D33" s="121"/>
      <c r="E33" s="66"/>
      <c r="F33" s="40"/>
      <c r="G33" s="40"/>
    </row>
    <row r="34" spans="1:7" s="247" customFormat="1" ht="15.75">
      <c r="A34" s="79" t="s">
        <v>214</v>
      </c>
      <c r="B34" s="56">
        <v>1440</v>
      </c>
      <c r="C34" s="43">
        <v>-50</v>
      </c>
      <c r="D34" s="121">
        <v>75</v>
      </c>
      <c r="E34" s="66">
        <v>75</v>
      </c>
      <c r="F34" s="40">
        <v>75</v>
      </c>
      <c r="G34" s="40">
        <v>75</v>
      </c>
    </row>
    <row r="35" spans="1:7" s="247" customFormat="1" ht="15.75">
      <c r="A35" s="79" t="s">
        <v>235</v>
      </c>
      <c r="B35" s="56">
        <v>1000</v>
      </c>
      <c r="C35" s="43">
        <v>-50</v>
      </c>
      <c r="D35" s="121"/>
      <c r="E35" s="66"/>
      <c r="F35" s="40"/>
      <c r="G35" s="40"/>
    </row>
    <row r="36" spans="1:7" s="247" customFormat="1" ht="15.75">
      <c r="A36" s="79" t="s">
        <v>236</v>
      </c>
      <c r="B36" s="56">
        <v>1290</v>
      </c>
      <c r="C36" s="43">
        <v>-20</v>
      </c>
      <c r="D36" s="121"/>
      <c r="E36" s="66"/>
      <c r="F36" s="40"/>
      <c r="G36" s="40"/>
    </row>
    <row r="37" spans="1:7" s="247" customFormat="1" ht="15.75">
      <c r="A37" s="79" t="s">
        <v>317</v>
      </c>
      <c r="B37" s="56">
        <v>1111</v>
      </c>
      <c r="C37" s="43">
        <v>40</v>
      </c>
      <c r="D37" s="121"/>
      <c r="E37" s="66"/>
      <c r="F37" s="40"/>
      <c r="G37" s="40"/>
    </row>
    <row r="38" spans="1:7" s="247" customFormat="1" ht="15.75">
      <c r="A38" s="79" t="s">
        <v>270</v>
      </c>
      <c r="B38" s="56">
        <v>1310</v>
      </c>
      <c r="C38" s="43">
        <v>150</v>
      </c>
      <c r="D38" s="121"/>
      <c r="E38" s="66"/>
      <c r="F38" s="40"/>
      <c r="G38" s="40"/>
    </row>
    <row r="39" spans="1:7" s="247" customFormat="1" ht="15.75">
      <c r="A39" s="79" t="s">
        <v>318</v>
      </c>
      <c r="B39" s="56">
        <v>1111</v>
      </c>
      <c r="C39" s="43">
        <v>100</v>
      </c>
      <c r="D39" s="121"/>
      <c r="E39" s="66"/>
      <c r="F39" s="40"/>
      <c r="G39" s="40"/>
    </row>
    <row r="40" spans="1:7" s="247" customFormat="1" ht="15.75">
      <c r="A40" s="79" t="s">
        <v>319</v>
      </c>
      <c r="B40" s="56">
        <v>1041</v>
      </c>
      <c r="C40" s="43">
        <v>-100</v>
      </c>
      <c r="D40" s="121"/>
      <c r="E40" s="66"/>
      <c r="F40" s="40"/>
      <c r="G40" s="40"/>
    </row>
    <row r="41" spans="1:7" s="247" customFormat="1" ht="15.75">
      <c r="A41" s="79" t="s">
        <v>335</v>
      </c>
      <c r="B41" s="56">
        <v>1041</v>
      </c>
      <c r="C41" s="43">
        <v>-50</v>
      </c>
      <c r="D41" s="121"/>
      <c r="E41" s="66"/>
      <c r="F41" s="40"/>
      <c r="G41" s="40"/>
    </row>
    <row r="42" spans="1:7" s="247" customFormat="1" ht="15.75">
      <c r="A42" s="79" t="s">
        <v>338</v>
      </c>
      <c r="B42" s="56"/>
      <c r="C42" s="43">
        <v>-150</v>
      </c>
      <c r="D42" s="121"/>
      <c r="E42" s="66"/>
      <c r="F42" s="40"/>
      <c r="G42" s="40"/>
    </row>
    <row r="43" spans="1:7" s="247" customFormat="1" ht="15.75">
      <c r="A43" s="79" t="s">
        <v>343</v>
      </c>
      <c r="B43" s="56">
        <v>1450</v>
      </c>
      <c r="C43" s="43">
        <v>-75</v>
      </c>
      <c r="D43" s="121">
        <v>-75</v>
      </c>
      <c r="E43" s="66">
        <v>-75</v>
      </c>
      <c r="F43" s="40">
        <v>-75</v>
      </c>
      <c r="G43" s="40">
        <v>-75</v>
      </c>
    </row>
    <row r="44" spans="1:7" s="247" customFormat="1" ht="15.75">
      <c r="A44" s="79" t="s">
        <v>468</v>
      </c>
      <c r="B44" s="56">
        <v>1340</v>
      </c>
      <c r="C44" s="96">
        <v>-25</v>
      </c>
      <c r="D44" s="121">
        <v>-75</v>
      </c>
      <c r="E44" s="66">
        <v>-75</v>
      </c>
      <c r="F44" s="40">
        <v>-75</v>
      </c>
      <c r="G44" s="40">
        <v>-75</v>
      </c>
    </row>
    <row r="45" spans="1:7" s="247" customFormat="1" ht="15.75">
      <c r="A45" s="79" t="s">
        <v>332</v>
      </c>
      <c r="B45" s="56" t="s">
        <v>292</v>
      </c>
      <c r="C45" s="96">
        <v>-170</v>
      </c>
      <c r="D45" s="121">
        <v>-464</v>
      </c>
      <c r="E45" s="66">
        <v>-464</v>
      </c>
      <c r="F45" s="40">
        <v>-464</v>
      </c>
      <c r="G45" s="40">
        <v>-464</v>
      </c>
    </row>
    <row r="46" spans="1:7" s="247" customFormat="1" ht="15.75">
      <c r="A46" s="79" t="s">
        <v>351</v>
      </c>
      <c r="B46" s="56">
        <v>1310</v>
      </c>
      <c r="C46" s="43">
        <v>140</v>
      </c>
      <c r="D46" s="121"/>
      <c r="E46" s="66"/>
      <c r="F46" s="40"/>
      <c r="G46" s="40"/>
    </row>
    <row r="47" spans="1:7" s="247" customFormat="1" ht="15.75">
      <c r="A47" s="79" t="s">
        <v>296</v>
      </c>
      <c r="B47" s="56" t="s">
        <v>292</v>
      </c>
      <c r="C47" s="43">
        <v>217</v>
      </c>
      <c r="D47" s="121"/>
      <c r="E47" s="66"/>
      <c r="F47" s="40"/>
      <c r="G47" s="40"/>
    </row>
    <row r="48" spans="1:7" s="247" customFormat="1" ht="15.75">
      <c r="A48" s="79" t="s">
        <v>372</v>
      </c>
      <c r="B48" s="56">
        <v>1041</v>
      </c>
      <c r="C48" s="43">
        <v>150</v>
      </c>
      <c r="D48" s="121">
        <v>-150</v>
      </c>
      <c r="E48" s="66">
        <v>-150</v>
      </c>
      <c r="F48" s="40">
        <v>-150</v>
      </c>
      <c r="G48" s="40">
        <v>-150</v>
      </c>
    </row>
    <row r="49" spans="1:7" s="247" customFormat="1" ht="15.75">
      <c r="A49" s="79" t="s">
        <v>373</v>
      </c>
      <c r="B49" s="56">
        <v>1300</v>
      </c>
      <c r="C49" s="43">
        <v>-65</v>
      </c>
      <c r="D49" s="121">
        <v>65</v>
      </c>
      <c r="E49" s="66">
        <v>65</v>
      </c>
      <c r="F49" s="40">
        <v>65</v>
      </c>
      <c r="G49" s="40">
        <v>65</v>
      </c>
    </row>
    <row r="50" spans="1:7" s="247" customFormat="1" ht="15.75">
      <c r="A50" s="79" t="s">
        <v>378</v>
      </c>
      <c r="B50" s="56">
        <v>1300</v>
      </c>
      <c r="C50" s="43">
        <v>175</v>
      </c>
      <c r="D50" s="121">
        <v>175</v>
      </c>
      <c r="E50" s="66">
        <v>175</v>
      </c>
      <c r="F50" s="40">
        <v>175</v>
      </c>
      <c r="G50" s="40">
        <v>175</v>
      </c>
    </row>
    <row r="51" spans="1:7" s="247" customFormat="1" ht="15.75">
      <c r="A51" s="79" t="s">
        <v>362</v>
      </c>
      <c r="B51" s="56">
        <v>1322</v>
      </c>
      <c r="C51" s="43">
        <v>-180</v>
      </c>
      <c r="D51" s="121">
        <v>-45</v>
      </c>
      <c r="E51" s="66">
        <v>-45</v>
      </c>
      <c r="F51" s="40">
        <v>-45</v>
      </c>
      <c r="G51" s="40">
        <v>-45</v>
      </c>
    </row>
    <row r="52" spans="1:7" s="247" customFormat="1" ht="15.75">
      <c r="A52" s="79" t="s">
        <v>470</v>
      </c>
      <c r="B52" s="56">
        <v>1300</v>
      </c>
      <c r="C52" s="43">
        <v>-300</v>
      </c>
      <c r="D52" s="121"/>
      <c r="E52" s="66"/>
      <c r="F52" s="40"/>
      <c r="G52" s="40"/>
    </row>
    <row r="53" spans="1:7" s="247" customFormat="1" ht="15.75">
      <c r="A53" s="79" t="s">
        <v>365</v>
      </c>
      <c r="B53" s="56">
        <v>1099</v>
      </c>
      <c r="C53" s="43">
        <v>-50</v>
      </c>
      <c r="D53" s="121"/>
      <c r="E53" s="66"/>
      <c r="F53" s="40"/>
      <c r="G53" s="40"/>
    </row>
    <row r="54" spans="1:7" s="247" customFormat="1" ht="15.75">
      <c r="A54" s="79" t="s">
        <v>274</v>
      </c>
      <c r="B54" s="56">
        <v>1090</v>
      </c>
      <c r="C54" s="43">
        <v>-50</v>
      </c>
      <c r="D54" s="121"/>
      <c r="E54" s="66"/>
      <c r="F54" s="40"/>
      <c r="G54" s="40"/>
    </row>
    <row r="55" spans="1:7" ht="16.5" thickBot="1">
      <c r="A55" s="141" t="s">
        <v>51</v>
      </c>
      <c r="B55" s="42"/>
      <c r="C55" s="129">
        <f>SUM(C10:C54)</f>
        <v>1007</v>
      </c>
      <c r="D55" s="121"/>
      <c r="E55" s="72"/>
      <c r="F55" s="72"/>
      <c r="G55" s="72"/>
    </row>
    <row r="56" spans="1:7" ht="16.5" thickTop="1">
      <c r="A56" s="127"/>
      <c r="B56" s="42"/>
      <c r="C56" s="38"/>
      <c r="D56" s="121"/>
      <c r="E56" s="72"/>
      <c r="F56" s="72"/>
      <c r="G56" s="72"/>
    </row>
    <row r="57" spans="1:7" ht="15.75">
      <c r="A57" s="141" t="s">
        <v>52</v>
      </c>
      <c r="B57" s="42"/>
      <c r="C57" s="43"/>
      <c r="D57" s="121" t="s">
        <v>251</v>
      </c>
      <c r="E57" s="72"/>
      <c r="F57" s="72"/>
      <c r="G57" s="72"/>
    </row>
    <row r="58" spans="1:7" ht="15.75">
      <c r="A58" s="127" t="s">
        <v>53</v>
      </c>
      <c r="B58" s="42">
        <v>1031</v>
      </c>
      <c r="C58" s="43"/>
      <c r="D58" s="121"/>
      <c r="E58" s="72">
        <v>500</v>
      </c>
      <c r="F58" s="72"/>
      <c r="G58" s="72"/>
    </row>
    <row r="59" spans="1:7" ht="15.75">
      <c r="A59" s="127" t="s">
        <v>209</v>
      </c>
      <c r="B59" s="42">
        <v>1091</v>
      </c>
      <c r="C59" s="43">
        <v>300</v>
      </c>
      <c r="D59" s="121">
        <v>300</v>
      </c>
      <c r="E59" s="72">
        <v>300</v>
      </c>
      <c r="F59" s="72">
        <v>300</v>
      </c>
      <c r="G59" s="72">
        <v>300</v>
      </c>
    </row>
    <row r="60" spans="1:7" ht="15.75">
      <c r="A60" s="127" t="s">
        <v>361</v>
      </c>
      <c r="B60" s="42">
        <v>1010</v>
      </c>
      <c r="C60" s="43">
        <v>-80</v>
      </c>
      <c r="D60" s="121"/>
      <c r="E60" s="72"/>
      <c r="F60" s="72"/>
      <c r="G60" s="72"/>
    </row>
    <row r="61" spans="1:7" ht="15.75">
      <c r="A61" s="458" t="s">
        <v>302</v>
      </c>
      <c r="B61" s="42">
        <v>1090</v>
      </c>
      <c r="C61" s="43">
        <v>210</v>
      </c>
      <c r="D61" s="463">
        <v>210</v>
      </c>
      <c r="E61" s="460">
        <v>210</v>
      </c>
      <c r="F61" s="460">
        <v>210</v>
      </c>
      <c r="G61" s="460">
        <v>210</v>
      </c>
    </row>
    <row r="62" spans="1:7" ht="15.75">
      <c r="A62" s="127" t="s">
        <v>389</v>
      </c>
      <c r="B62" s="42">
        <v>1084</v>
      </c>
      <c r="C62" s="43">
        <v>50</v>
      </c>
      <c r="D62" s="121"/>
      <c r="E62" s="72"/>
      <c r="F62" s="72"/>
      <c r="G62" s="72"/>
    </row>
    <row r="63" spans="1:7" ht="15.75">
      <c r="A63" s="127" t="s">
        <v>273</v>
      </c>
      <c r="B63" s="42">
        <v>1010</v>
      </c>
      <c r="C63" s="43">
        <v>100</v>
      </c>
      <c r="D63" s="121"/>
      <c r="E63" s="72"/>
      <c r="F63" s="72"/>
      <c r="G63" s="72"/>
    </row>
    <row r="64" spans="1:7" ht="15.75">
      <c r="A64" s="127" t="s">
        <v>344</v>
      </c>
      <c r="B64" s="42">
        <v>1450</v>
      </c>
      <c r="C64" s="43">
        <v>-475</v>
      </c>
      <c r="D64" s="121"/>
      <c r="E64" s="72"/>
      <c r="F64" s="72"/>
      <c r="G64" s="72"/>
    </row>
    <row r="65" spans="1:7" ht="15.75">
      <c r="A65" s="79" t="s">
        <v>353</v>
      </c>
      <c r="B65" s="56" t="s">
        <v>292</v>
      </c>
      <c r="C65" s="43">
        <v>500</v>
      </c>
      <c r="D65" s="121"/>
      <c r="E65" s="72"/>
      <c r="F65" s="72"/>
      <c r="G65" s="72"/>
    </row>
    <row r="66" spans="1:7" ht="15.75">
      <c r="A66" s="407" t="s">
        <v>192</v>
      </c>
      <c r="B66" s="42">
        <v>1031</v>
      </c>
      <c r="C66" s="43">
        <v>600</v>
      </c>
      <c r="D66" s="121"/>
      <c r="E66" s="72"/>
      <c r="F66" s="72"/>
      <c r="G66" s="238">
        <v>700</v>
      </c>
    </row>
    <row r="67" spans="1:7" ht="16.5" thickBot="1">
      <c r="A67" s="82" t="s">
        <v>54</v>
      </c>
      <c r="B67" s="42"/>
      <c r="C67" s="129">
        <f>SUM(C57:C66)</f>
        <v>1205</v>
      </c>
      <c r="D67" s="121"/>
      <c r="E67" s="72"/>
      <c r="F67" s="72"/>
      <c r="G67" s="72"/>
    </row>
    <row r="68" spans="1:7" ht="16.5" thickTop="1">
      <c r="A68" s="36"/>
      <c r="B68" s="56"/>
      <c r="C68" s="56"/>
      <c r="D68" s="121"/>
      <c r="E68" s="66"/>
      <c r="F68" s="40"/>
      <c r="G68" s="40"/>
    </row>
    <row r="69" spans="1:7" ht="15.75">
      <c r="A69" s="36"/>
      <c r="B69" s="56"/>
      <c r="C69" s="56"/>
      <c r="D69" s="121"/>
      <c r="E69" s="66"/>
      <c r="F69" s="40"/>
      <c r="G69" s="40"/>
    </row>
    <row r="70" spans="1:7" ht="16.5" thickBot="1">
      <c r="A70" s="79"/>
      <c r="B70" s="115"/>
      <c r="C70" s="43"/>
      <c r="D70" s="121"/>
      <c r="E70" s="66"/>
      <c r="F70" s="40"/>
      <c r="G70" s="40"/>
    </row>
    <row r="71" spans="1:7" ht="16.5" thickBot="1">
      <c r="A71" s="99" t="s">
        <v>55</v>
      </c>
      <c r="B71" s="100"/>
      <c r="C71" s="225">
        <f>+C7+C55+C67+C8</f>
        <v>47257</v>
      </c>
      <c r="D71" s="139">
        <f>SUM(D7:D70)</f>
        <v>46393</v>
      </c>
      <c r="E71" s="103">
        <f>SUM(E7:E70)</f>
        <v>46834</v>
      </c>
      <c r="F71" s="103">
        <f>SUM(F7:F70)</f>
        <v>46334</v>
      </c>
      <c r="G71" s="103">
        <f>SUM(G7:G70)</f>
        <v>46934</v>
      </c>
    </row>
    <row r="77" ht="12.75">
      <c r="E77" s="232"/>
    </row>
  </sheetData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78" r:id="rId3"/>
  <rowBreaks count="1" manualBreakCount="1">
    <brk id="6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6">
      <selection activeCell="C61" sqref="C61"/>
    </sheetView>
  </sheetViews>
  <sheetFormatPr defaultColWidth="11.421875" defaultRowHeight="12.75"/>
  <cols>
    <col min="1" max="1" width="38.7109375" style="1" customWidth="1"/>
    <col min="2" max="2" width="11.28125" style="2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39</v>
      </c>
      <c r="B2" s="6"/>
      <c r="C2" s="7"/>
      <c r="D2" s="7"/>
      <c r="E2" s="7"/>
      <c r="F2" s="8"/>
      <c r="G2" s="9" t="s">
        <v>1</v>
      </c>
    </row>
    <row r="3" spans="1:7" ht="18.75" thickTop="1">
      <c r="A3" s="10"/>
      <c r="B3" s="11"/>
      <c r="C3" s="12"/>
      <c r="D3" s="12"/>
      <c r="E3" s="12"/>
      <c r="F3" s="12"/>
      <c r="G3" s="12"/>
    </row>
    <row r="4" spans="1:7" ht="22.5">
      <c r="A4" s="13"/>
      <c r="B4" s="14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56">
        <v>1150</v>
      </c>
      <c r="C7" s="145">
        <v>5974</v>
      </c>
      <c r="D7" s="146">
        <f>+C59</f>
        <v>5963</v>
      </c>
      <c r="E7" s="119">
        <f>+D7</f>
        <v>5963</v>
      </c>
      <c r="F7" s="119">
        <f>+D7</f>
        <v>5963</v>
      </c>
      <c r="G7" s="119">
        <f>+D7</f>
        <v>5963</v>
      </c>
    </row>
    <row r="8" spans="1:7" ht="15.75">
      <c r="A8" s="79" t="s">
        <v>386</v>
      </c>
      <c r="B8" s="56">
        <v>1150</v>
      </c>
      <c r="C8" s="145">
        <v>-280</v>
      </c>
      <c r="D8" s="147">
        <f>-C22</f>
        <v>-205</v>
      </c>
      <c r="E8" s="40">
        <f>-C22</f>
        <v>-205</v>
      </c>
      <c r="F8" s="40">
        <f>-C22</f>
        <v>-205</v>
      </c>
      <c r="G8" s="40">
        <f>-C22</f>
        <v>-205</v>
      </c>
    </row>
    <row r="9" spans="1:7" ht="15.75">
      <c r="A9" s="79"/>
      <c r="B9" s="56"/>
      <c r="C9" s="145"/>
      <c r="D9" s="147"/>
      <c r="E9" s="40"/>
      <c r="F9" s="40"/>
      <c r="G9" s="40"/>
    </row>
    <row r="10" spans="1:7" ht="15.75">
      <c r="A10" s="36" t="s">
        <v>49</v>
      </c>
      <c r="B10" s="56"/>
      <c r="C10" s="145"/>
      <c r="D10" s="146"/>
      <c r="E10" s="119"/>
      <c r="F10" s="119"/>
      <c r="G10" s="119"/>
    </row>
    <row r="11" spans="1:7" ht="15.75">
      <c r="A11" s="79" t="s">
        <v>385</v>
      </c>
      <c r="B11" s="56">
        <v>1150</v>
      </c>
      <c r="C11" s="38">
        <v>195</v>
      </c>
      <c r="D11" s="147"/>
      <c r="E11" s="40"/>
      <c r="F11" s="40"/>
      <c r="G11" s="40"/>
    </row>
    <row r="12" spans="1:7" ht="15.75">
      <c r="A12" s="79" t="s">
        <v>215</v>
      </c>
      <c r="B12" s="56">
        <v>1150</v>
      </c>
      <c r="C12" s="38">
        <v>-175</v>
      </c>
      <c r="D12" s="147"/>
      <c r="E12" s="40"/>
      <c r="F12" s="40"/>
      <c r="G12" s="40"/>
    </row>
    <row r="13" spans="1:7" ht="15.75">
      <c r="A13" s="79" t="s">
        <v>130</v>
      </c>
      <c r="B13" s="56">
        <v>1150</v>
      </c>
      <c r="C13" s="38">
        <v>44</v>
      </c>
      <c r="D13" s="147"/>
      <c r="E13" s="40"/>
      <c r="F13" s="40"/>
      <c r="G13" s="40"/>
    </row>
    <row r="14" spans="1:7" s="152" customFormat="1" ht="16.5" thickBot="1">
      <c r="A14" s="148" t="s">
        <v>58</v>
      </c>
      <c r="B14" s="169"/>
      <c r="C14" s="129">
        <f>SUM(C10:C13)</f>
        <v>64</v>
      </c>
      <c r="D14" s="150"/>
      <c r="E14" s="151"/>
      <c r="F14" s="151"/>
      <c r="G14" s="151"/>
    </row>
    <row r="15" spans="1:7" s="152" customFormat="1" ht="16.5" thickTop="1">
      <c r="A15" s="148"/>
      <c r="B15" s="169"/>
      <c r="C15" s="184"/>
      <c r="D15" s="150"/>
      <c r="E15" s="151"/>
      <c r="F15" s="151"/>
      <c r="G15" s="151"/>
    </row>
    <row r="16" spans="1:7" ht="15.75">
      <c r="A16" s="153"/>
      <c r="B16" s="259"/>
      <c r="C16" s="45"/>
      <c r="D16" s="128"/>
      <c r="E16" s="72"/>
      <c r="F16" s="72"/>
      <c r="G16" s="72"/>
    </row>
    <row r="17" spans="1:7" ht="15.75">
      <c r="A17" s="82" t="s">
        <v>52</v>
      </c>
      <c r="B17" s="259"/>
      <c r="C17" s="45"/>
      <c r="D17" s="128"/>
      <c r="E17" s="72"/>
      <c r="F17" s="72"/>
      <c r="G17" s="72"/>
    </row>
    <row r="18" spans="1:7" ht="15.75">
      <c r="A18" s="79" t="s">
        <v>359</v>
      </c>
      <c r="B18" s="56">
        <v>1150</v>
      </c>
      <c r="C18" s="43">
        <v>25</v>
      </c>
      <c r="D18" s="128"/>
      <c r="E18" s="72"/>
      <c r="F18" s="72"/>
      <c r="G18" s="72"/>
    </row>
    <row r="19" spans="1:7" ht="15.75">
      <c r="A19" s="79" t="s">
        <v>349</v>
      </c>
      <c r="B19" s="56">
        <v>1150</v>
      </c>
      <c r="C19" s="43">
        <v>30</v>
      </c>
      <c r="D19" s="128"/>
      <c r="E19" s="72"/>
      <c r="F19" s="72"/>
      <c r="G19" s="72"/>
    </row>
    <row r="20" spans="1:7" ht="15.75">
      <c r="A20" s="70" t="s">
        <v>210</v>
      </c>
      <c r="B20" s="42">
        <v>1150</v>
      </c>
      <c r="C20" s="43">
        <v>100</v>
      </c>
      <c r="D20" s="128">
        <v>100</v>
      </c>
      <c r="E20" s="72"/>
      <c r="F20" s="72"/>
      <c r="G20" s="72"/>
    </row>
    <row r="21" spans="1:7" ht="15.75">
      <c r="A21" s="70" t="s">
        <v>272</v>
      </c>
      <c r="B21" s="42">
        <v>1150</v>
      </c>
      <c r="C21" s="43">
        <v>50</v>
      </c>
      <c r="D21" s="128"/>
      <c r="E21" s="72"/>
      <c r="F21" s="72"/>
      <c r="G21" s="72"/>
    </row>
    <row r="22" spans="1:7" s="152" customFormat="1" ht="16.5" thickBot="1">
      <c r="A22" s="82" t="s">
        <v>59</v>
      </c>
      <c r="B22" s="169"/>
      <c r="C22" s="129">
        <f>SUM(C17:C21)</f>
        <v>205</v>
      </c>
      <c r="D22" s="150"/>
      <c r="E22" s="151"/>
      <c r="F22" s="151"/>
      <c r="G22" s="151"/>
    </row>
    <row r="23" spans="1:7" ht="16.5" thickTop="1">
      <c r="A23" s="227"/>
      <c r="B23" s="259"/>
      <c r="C23" s="154"/>
      <c r="D23" s="128"/>
      <c r="E23" s="72"/>
      <c r="F23" s="72"/>
      <c r="G23" s="72"/>
    </row>
    <row r="24" spans="1:7" ht="15.75">
      <c r="A24" s="227"/>
      <c r="B24" s="259"/>
      <c r="C24" s="45"/>
      <c r="D24" s="128"/>
      <c r="E24" s="72"/>
      <c r="F24" s="72"/>
      <c r="G24" s="72"/>
    </row>
    <row r="25" spans="1:7" ht="15.75">
      <c r="A25" s="227"/>
      <c r="B25" s="259"/>
      <c r="C25" s="45"/>
      <c r="D25" s="128"/>
      <c r="E25" s="72"/>
      <c r="F25" s="72"/>
      <c r="G25" s="72"/>
    </row>
    <row r="26" spans="1:7" ht="15.75">
      <c r="A26" s="227"/>
      <c r="B26" s="259"/>
      <c r="C26" s="45"/>
      <c r="D26" s="128"/>
      <c r="E26" s="72"/>
      <c r="F26" s="72"/>
      <c r="G26" s="72"/>
    </row>
    <row r="27" spans="1:7" ht="15.75">
      <c r="A27" s="227"/>
      <c r="B27" s="259"/>
      <c r="C27" s="45"/>
      <c r="D27" s="128"/>
      <c r="E27" s="72"/>
      <c r="F27" s="72"/>
      <c r="G27" s="72"/>
    </row>
    <row r="28" spans="1:7" ht="15.75">
      <c r="A28" s="227"/>
      <c r="B28" s="259"/>
      <c r="C28" s="45"/>
      <c r="D28" s="128"/>
      <c r="E28" s="72"/>
      <c r="F28" s="72"/>
      <c r="G28" s="72"/>
    </row>
    <row r="29" spans="1:7" ht="15.75">
      <c r="A29" s="227"/>
      <c r="B29" s="259"/>
      <c r="C29" s="45"/>
      <c r="D29" s="128"/>
      <c r="E29" s="72"/>
      <c r="F29" s="72"/>
      <c r="G29" s="72"/>
    </row>
    <row r="30" spans="1:7" ht="15.75">
      <c r="A30" s="227"/>
      <c r="B30" s="259"/>
      <c r="C30" s="45"/>
      <c r="D30" s="128"/>
      <c r="E30" s="72"/>
      <c r="F30" s="72"/>
      <c r="G30" s="72"/>
    </row>
    <row r="31" spans="1:7" ht="15.75">
      <c r="A31" s="227"/>
      <c r="B31" s="259"/>
      <c r="C31" s="45"/>
      <c r="D31" s="128"/>
      <c r="E31" s="72"/>
      <c r="F31" s="72"/>
      <c r="G31" s="72"/>
    </row>
    <row r="32" spans="1:7" ht="15.75">
      <c r="A32" s="227"/>
      <c r="B32" s="259"/>
      <c r="C32" s="45"/>
      <c r="D32" s="128"/>
      <c r="E32" s="72"/>
      <c r="F32" s="72"/>
      <c r="G32" s="72"/>
    </row>
    <row r="33" spans="1:7" ht="15.75">
      <c r="A33" s="227"/>
      <c r="B33" s="259"/>
      <c r="C33" s="45"/>
      <c r="D33" s="128"/>
      <c r="E33" s="72"/>
      <c r="F33" s="72"/>
      <c r="G33" s="72"/>
    </row>
    <row r="34" spans="1:7" ht="15.75">
      <c r="A34" s="227"/>
      <c r="B34" s="259"/>
      <c r="C34" s="45"/>
      <c r="D34" s="128"/>
      <c r="E34" s="72"/>
      <c r="F34" s="72"/>
      <c r="G34" s="72"/>
    </row>
    <row r="35" spans="1:7" ht="15.75">
      <c r="A35" s="227"/>
      <c r="B35" s="259"/>
      <c r="C35" s="45"/>
      <c r="D35" s="128"/>
      <c r="E35" s="72"/>
      <c r="F35" s="72"/>
      <c r="G35" s="72"/>
    </row>
    <row r="36" spans="1:7" ht="15.75">
      <c r="A36" s="227"/>
      <c r="B36" s="259"/>
      <c r="C36" s="45"/>
      <c r="D36" s="128"/>
      <c r="E36" s="72"/>
      <c r="F36" s="72"/>
      <c r="G36" s="72"/>
    </row>
    <row r="37" spans="1:7" ht="15.75">
      <c r="A37" s="227"/>
      <c r="B37" s="259"/>
      <c r="C37" s="45"/>
      <c r="D37" s="128"/>
      <c r="E37" s="72"/>
      <c r="F37" s="72"/>
      <c r="G37" s="72"/>
    </row>
    <row r="38" spans="1:7" ht="15.75">
      <c r="A38" s="227"/>
      <c r="B38" s="259"/>
      <c r="C38" s="45"/>
      <c r="D38" s="128"/>
      <c r="E38" s="72"/>
      <c r="F38" s="72"/>
      <c r="G38" s="72"/>
    </row>
    <row r="39" spans="1:7" ht="15.75">
      <c r="A39" s="227"/>
      <c r="B39" s="259"/>
      <c r="C39" s="45"/>
      <c r="D39" s="128"/>
      <c r="E39" s="72"/>
      <c r="F39" s="72"/>
      <c r="G39" s="72"/>
    </row>
    <row r="40" spans="1:7" ht="15.75">
      <c r="A40" s="227"/>
      <c r="B40" s="259"/>
      <c r="C40" s="45"/>
      <c r="D40" s="128"/>
      <c r="E40" s="72"/>
      <c r="F40" s="72"/>
      <c r="G40" s="72"/>
    </row>
    <row r="41" spans="1:7" ht="15.75">
      <c r="A41" s="227"/>
      <c r="B41" s="259"/>
      <c r="C41" s="45"/>
      <c r="D41" s="128"/>
      <c r="E41" s="72"/>
      <c r="F41" s="72"/>
      <c r="G41" s="72"/>
    </row>
    <row r="42" spans="1:7" ht="15.75">
      <c r="A42" s="227"/>
      <c r="B42" s="259"/>
      <c r="C42" s="45"/>
      <c r="D42" s="128"/>
      <c r="E42" s="72"/>
      <c r="F42" s="72"/>
      <c r="G42" s="72"/>
    </row>
    <row r="43" spans="1:7" ht="15.75">
      <c r="A43" s="227"/>
      <c r="B43" s="259"/>
      <c r="C43" s="45"/>
      <c r="D43" s="128"/>
      <c r="E43" s="72"/>
      <c r="F43" s="72"/>
      <c r="G43" s="72"/>
    </row>
    <row r="44" spans="1:7" ht="15.75">
      <c r="A44" s="227"/>
      <c r="B44" s="259"/>
      <c r="C44" s="45"/>
      <c r="D44" s="128"/>
      <c r="E44" s="72"/>
      <c r="F44" s="72"/>
      <c r="G44" s="72"/>
    </row>
    <row r="45" spans="1:7" ht="15.75">
      <c r="A45" s="227"/>
      <c r="B45" s="259"/>
      <c r="C45" s="45"/>
      <c r="D45" s="128"/>
      <c r="E45" s="72"/>
      <c r="F45" s="72"/>
      <c r="G45" s="72"/>
    </row>
    <row r="46" spans="1:7" ht="15.75">
      <c r="A46" s="227"/>
      <c r="B46" s="259"/>
      <c r="C46" s="45"/>
      <c r="D46" s="128"/>
      <c r="E46" s="72"/>
      <c r="F46" s="72"/>
      <c r="G46" s="72"/>
    </row>
    <row r="47" spans="1:7" ht="15.75">
      <c r="A47" s="227"/>
      <c r="B47" s="259"/>
      <c r="C47" s="45"/>
      <c r="D47" s="128"/>
      <c r="E47" s="72"/>
      <c r="F47" s="72"/>
      <c r="G47" s="72"/>
    </row>
    <row r="48" spans="1:7" ht="15.75">
      <c r="A48" s="227"/>
      <c r="B48" s="259"/>
      <c r="C48" s="45"/>
      <c r="D48" s="128"/>
      <c r="E48" s="72"/>
      <c r="F48" s="72"/>
      <c r="G48" s="72"/>
    </row>
    <row r="49" spans="1:7" ht="15.75">
      <c r="A49" s="227"/>
      <c r="B49" s="259"/>
      <c r="C49" s="45"/>
      <c r="D49" s="128"/>
      <c r="E49" s="72"/>
      <c r="F49" s="72"/>
      <c r="G49" s="72"/>
    </row>
    <row r="50" spans="1:7" ht="15.75">
      <c r="A50" s="227"/>
      <c r="B50" s="259"/>
      <c r="C50" s="45"/>
      <c r="D50" s="128"/>
      <c r="E50" s="72"/>
      <c r="F50" s="72"/>
      <c r="G50" s="72"/>
    </row>
    <row r="51" spans="1:7" ht="15.75">
      <c r="A51" s="227"/>
      <c r="B51" s="259"/>
      <c r="C51" s="45"/>
      <c r="D51" s="128"/>
      <c r="E51" s="72"/>
      <c r="F51" s="72"/>
      <c r="G51" s="72"/>
    </row>
    <row r="52" spans="1:7" ht="15.75">
      <c r="A52" s="227"/>
      <c r="B52" s="259"/>
      <c r="C52" s="45"/>
      <c r="D52" s="128"/>
      <c r="E52" s="72"/>
      <c r="F52" s="72"/>
      <c r="G52" s="72"/>
    </row>
    <row r="53" spans="1:7" ht="15.75">
      <c r="A53" s="227"/>
      <c r="B53" s="259"/>
      <c r="C53" s="45"/>
      <c r="D53" s="128"/>
      <c r="E53" s="72"/>
      <c r="F53" s="72"/>
      <c r="G53" s="72"/>
    </row>
    <row r="54" spans="1:7" ht="15.75">
      <c r="A54" s="228"/>
      <c r="B54" s="259"/>
      <c r="C54" s="45"/>
      <c r="D54" s="128"/>
      <c r="E54" s="72"/>
      <c r="F54" s="72"/>
      <c r="G54" s="72"/>
    </row>
    <row r="55" spans="1:7" ht="15.75">
      <c r="A55" s="229"/>
      <c r="B55" s="42"/>
      <c r="C55" s="43"/>
      <c r="D55" s="128"/>
      <c r="E55" s="80"/>
      <c r="F55" s="72"/>
      <c r="G55" s="72"/>
    </row>
    <row r="56" spans="1:7" ht="15.75">
      <c r="A56" s="229"/>
      <c r="B56" s="42"/>
      <c r="C56" s="43"/>
      <c r="D56" s="128"/>
      <c r="E56" s="80"/>
      <c r="F56" s="72"/>
      <c r="G56" s="72"/>
    </row>
    <row r="57" spans="1:7" ht="15.75">
      <c r="A57" s="229"/>
      <c r="B57" s="42"/>
      <c r="C57" s="43"/>
      <c r="D57" s="128"/>
      <c r="E57" s="80"/>
      <c r="F57" s="72"/>
      <c r="G57" s="72"/>
    </row>
    <row r="58" spans="1:7" ht="16.5" thickBot="1">
      <c r="A58" s="230"/>
      <c r="B58" s="47"/>
      <c r="C58" s="48"/>
      <c r="D58" s="133"/>
      <c r="E58" s="74"/>
      <c r="F58" s="74"/>
      <c r="G58" s="134"/>
    </row>
    <row r="59" spans="1:7" ht="16.5" thickBot="1">
      <c r="A59" s="135" t="s">
        <v>55</v>
      </c>
      <c r="B59" s="136"/>
      <c r="C59" s="138">
        <f>+C7+C14+C22+C8</f>
        <v>5963</v>
      </c>
      <c r="D59" s="155">
        <f>SUM(D7:D58)</f>
        <v>5858</v>
      </c>
      <c r="E59" s="140">
        <f>SUM(E7:E58)</f>
        <v>5758</v>
      </c>
      <c r="F59" s="140">
        <f>SUM(F7:F58)</f>
        <v>5758</v>
      </c>
      <c r="G59" s="140">
        <f>SUM(G7:G58)</f>
        <v>5758</v>
      </c>
    </row>
  </sheetData>
  <printOptions/>
  <pageMargins left="0.7874015748031497" right="0.7874015748031497" top="0.5905511811023623" bottom="0.7874015748031497" header="0.5118110236220472" footer="0.5118110236220472"/>
  <pageSetup fitToHeight="0" horizontalDpi="600" verticalDpi="600" orientation="portrait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26">
      <selection activeCell="E16" sqref="E16:G16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56</v>
      </c>
      <c r="B2" s="108"/>
      <c r="C2" s="7"/>
      <c r="D2" s="7"/>
      <c r="E2" s="7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16">
        <v>-10176</v>
      </c>
      <c r="D7" s="117">
        <f>+C58</f>
        <v>-7248</v>
      </c>
      <c r="E7" s="118">
        <f>D7</f>
        <v>-7248</v>
      </c>
      <c r="F7" s="119">
        <f>E7</f>
        <v>-7248</v>
      </c>
      <c r="G7" s="119">
        <f>F7</f>
        <v>-7248</v>
      </c>
    </row>
    <row r="8" spans="1:7" ht="15.75">
      <c r="A8" s="79" t="s">
        <v>386</v>
      </c>
      <c r="B8" s="115"/>
      <c r="C8" s="120">
        <v>38800</v>
      </c>
      <c r="D8" s="125">
        <f>-C36</f>
        <v>30250</v>
      </c>
      <c r="E8" s="66">
        <f>-C36</f>
        <v>30250</v>
      </c>
      <c r="F8" s="40">
        <f>-C36</f>
        <v>30250</v>
      </c>
      <c r="G8" s="40">
        <f>-C36</f>
        <v>30250</v>
      </c>
    </row>
    <row r="9" spans="1:7" ht="15.75">
      <c r="A9" s="36"/>
      <c r="B9" s="115"/>
      <c r="C9" s="120"/>
      <c r="D9" s="125"/>
      <c r="E9" s="122"/>
      <c r="F9" s="119"/>
      <c r="G9" s="119"/>
    </row>
    <row r="10" spans="1:7" ht="15.75">
      <c r="A10" s="36" t="s">
        <v>57</v>
      </c>
      <c r="B10" s="270"/>
      <c r="C10" s="273"/>
      <c r="D10" s="269"/>
      <c r="E10" s="272"/>
      <c r="F10" s="271"/>
      <c r="G10" s="271"/>
    </row>
    <row r="11" spans="1:7" ht="15.75">
      <c r="A11" s="79" t="s">
        <v>333</v>
      </c>
      <c r="B11" s="56">
        <v>7100</v>
      </c>
      <c r="C11" s="274">
        <v>-500</v>
      </c>
      <c r="D11" s="128">
        <v>500</v>
      </c>
      <c r="E11" s="66">
        <v>500</v>
      </c>
      <c r="F11" s="40">
        <v>500</v>
      </c>
      <c r="G11" s="40">
        <v>500</v>
      </c>
    </row>
    <row r="12" spans="1:7" ht="15.75">
      <c r="A12" s="79" t="s">
        <v>342</v>
      </c>
      <c r="B12" s="56">
        <v>7100</v>
      </c>
      <c r="C12" s="274">
        <v>-750</v>
      </c>
      <c r="D12" s="128"/>
      <c r="E12" s="66"/>
      <c r="F12" s="40"/>
      <c r="G12" s="40"/>
    </row>
    <row r="13" spans="1:7" ht="15.75">
      <c r="A13" s="407" t="s">
        <v>486</v>
      </c>
      <c r="B13" s="56">
        <v>7410</v>
      </c>
      <c r="C13" s="38">
        <v>-1000</v>
      </c>
      <c r="D13" s="408">
        <v>285</v>
      </c>
      <c r="E13" s="238">
        <v>280</v>
      </c>
      <c r="F13" s="238">
        <v>280</v>
      </c>
      <c r="G13" s="238">
        <v>280</v>
      </c>
    </row>
    <row r="14" spans="1:7" ht="15.75">
      <c r="A14" s="70" t="s">
        <v>472</v>
      </c>
      <c r="B14" s="56">
        <v>7100</v>
      </c>
      <c r="C14" s="38">
        <v>200</v>
      </c>
      <c r="D14" s="128">
        <v>-200</v>
      </c>
      <c r="E14" s="66">
        <v>-200</v>
      </c>
      <c r="F14" s="66">
        <v>-200</v>
      </c>
      <c r="G14" s="66">
        <v>-200</v>
      </c>
    </row>
    <row r="15" spans="1:7" ht="15.75">
      <c r="A15" s="153" t="s">
        <v>511</v>
      </c>
      <c r="B15" s="56">
        <v>7100</v>
      </c>
      <c r="C15" s="154"/>
      <c r="D15" s="439"/>
      <c r="E15" s="276">
        <v>-3000</v>
      </c>
      <c r="F15" s="276">
        <v>-3000</v>
      </c>
      <c r="G15" s="276">
        <v>-3000</v>
      </c>
    </row>
    <row r="16" spans="1:7" ht="15.75">
      <c r="A16" s="153" t="s">
        <v>512</v>
      </c>
      <c r="B16" s="56">
        <v>7100</v>
      </c>
      <c r="C16" s="154"/>
      <c r="D16" s="439"/>
      <c r="E16" s="460">
        <v>-2700</v>
      </c>
      <c r="F16" s="460">
        <v>-2700</v>
      </c>
      <c r="G16" s="460">
        <v>-2700</v>
      </c>
    </row>
    <row r="17" spans="1:7" ht="15.75">
      <c r="A17" s="440"/>
      <c r="B17" s="56"/>
      <c r="C17" s="154"/>
      <c r="D17" s="439"/>
      <c r="E17" s="276"/>
      <c r="F17" s="276"/>
      <c r="G17" s="276"/>
    </row>
    <row r="18" spans="1:7" ht="15.75">
      <c r="A18" s="70" t="s">
        <v>472</v>
      </c>
      <c r="B18" s="56">
        <v>7100</v>
      </c>
      <c r="C18" s="38"/>
      <c r="D18" s="128">
        <v>0</v>
      </c>
      <c r="E18" s="72">
        <v>0</v>
      </c>
      <c r="F18" s="72">
        <v>0</v>
      </c>
      <c r="G18" s="72">
        <f>-3000+3000</f>
        <v>0</v>
      </c>
    </row>
    <row r="19" spans="1:7" ht="15.75">
      <c r="A19" s="70" t="s">
        <v>337</v>
      </c>
      <c r="B19" s="56">
        <v>7100</v>
      </c>
      <c r="C19" s="38">
        <v>-1520</v>
      </c>
      <c r="D19" s="128">
        <v>-1640</v>
      </c>
      <c r="E19" s="72">
        <v>-1640</v>
      </c>
      <c r="F19" s="72">
        <v>-1640</v>
      </c>
      <c r="G19" s="72">
        <v>-1640</v>
      </c>
    </row>
    <row r="20" spans="1:7" ht="15.75">
      <c r="A20" s="70" t="s">
        <v>337</v>
      </c>
      <c r="B20" s="56">
        <v>7100</v>
      </c>
      <c r="C20" s="405"/>
      <c r="D20" s="128">
        <v>-1500</v>
      </c>
      <c r="E20" s="72">
        <v>-1500</v>
      </c>
      <c r="F20" s="72">
        <v>-1500</v>
      </c>
      <c r="G20" s="72">
        <v>-1500</v>
      </c>
    </row>
    <row r="21" spans="1:7" ht="15.75">
      <c r="A21" s="70" t="s">
        <v>337</v>
      </c>
      <c r="B21" s="56">
        <v>7100</v>
      </c>
      <c r="C21" s="404"/>
      <c r="D21" s="128">
        <v>4660</v>
      </c>
      <c r="E21" s="66">
        <v>4660</v>
      </c>
      <c r="F21" s="40">
        <v>4660</v>
      </c>
      <c r="G21" s="40">
        <v>4660</v>
      </c>
    </row>
    <row r="22" spans="1:7" ht="15.75">
      <c r="A22" s="79" t="s">
        <v>208</v>
      </c>
      <c r="B22" s="56">
        <v>7100</v>
      </c>
      <c r="C22" s="274">
        <v>-305</v>
      </c>
      <c r="D22" s="128"/>
      <c r="E22" s="66"/>
      <c r="F22" s="40"/>
      <c r="G22" s="40"/>
    </row>
    <row r="23" spans="1:7" s="248" customFormat="1" ht="15.75">
      <c r="A23" s="415" t="s">
        <v>494</v>
      </c>
      <c r="B23" s="42">
        <v>7490</v>
      </c>
      <c r="C23" s="43">
        <f>-543-162-166</f>
        <v>-871</v>
      </c>
      <c r="D23" s="408">
        <f>190+14900</f>
        <v>15090</v>
      </c>
      <c r="E23" s="410">
        <f>+D23</f>
        <v>15090</v>
      </c>
      <c r="F23" s="414">
        <f>+E23</f>
        <v>15090</v>
      </c>
      <c r="G23" s="414">
        <f>+F23</f>
        <v>15090</v>
      </c>
    </row>
    <row r="24" spans="1:7" s="246" customFormat="1" ht="15.75">
      <c r="A24" s="70" t="s">
        <v>380</v>
      </c>
      <c r="B24" s="42">
        <v>7410</v>
      </c>
      <c r="C24" s="43">
        <v>-400</v>
      </c>
      <c r="D24" s="128"/>
      <c r="E24" s="66"/>
      <c r="F24" s="40"/>
      <c r="G24" s="40"/>
    </row>
    <row r="25" spans="1:7" s="246" customFormat="1" ht="15.75">
      <c r="A25" s="415" t="s">
        <v>487</v>
      </c>
      <c r="B25" s="371">
        <v>7430</v>
      </c>
      <c r="C25" s="43">
        <v>3000</v>
      </c>
      <c r="D25" s="409">
        <v>-2000</v>
      </c>
      <c r="E25" s="410">
        <v>-2000</v>
      </c>
      <c r="F25" s="410">
        <v>-2000</v>
      </c>
      <c r="G25" s="410">
        <v>-2000</v>
      </c>
    </row>
    <row r="26" spans="1:7" s="246" customFormat="1" ht="15.75">
      <c r="A26" s="70" t="s">
        <v>291</v>
      </c>
      <c r="B26" s="371">
        <v>7430</v>
      </c>
      <c r="C26" s="38">
        <v>-3476</v>
      </c>
      <c r="D26" s="128"/>
      <c r="E26" s="66"/>
      <c r="F26" s="66"/>
      <c r="G26" s="66"/>
    </row>
    <row r="27" spans="1:7" ht="16.5" thickBot="1">
      <c r="A27" s="141" t="s">
        <v>58</v>
      </c>
      <c r="B27" s="142"/>
      <c r="C27" s="129">
        <f>SUM(C10:C26)</f>
        <v>-5622</v>
      </c>
      <c r="D27" s="210"/>
      <c r="E27" s="207"/>
      <c r="F27" s="207"/>
      <c r="G27" s="207"/>
    </row>
    <row r="28" spans="1:7" ht="16.5" thickTop="1">
      <c r="A28" s="70"/>
      <c r="B28" s="42"/>
      <c r="C28" s="143"/>
      <c r="D28" s="210"/>
      <c r="E28" s="207"/>
      <c r="F28" s="207"/>
      <c r="G28" s="207"/>
    </row>
    <row r="29" spans="1:7" ht="15.75">
      <c r="A29" s="141" t="s">
        <v>52</v>
      </c>
      <c r="B29" s="42"/>
      <c r="C29" s="43"/>
      <c r="D29" s="204"/>
      <c r="E29" s="207"/>
      <c r="F29" s="207"/>
      <c r="G29" s="207"/>
    </row>
    <row r="30" spans="1:7" ht="15.75">
      <c r="A30" s="249" t="s">
        <v>374</v>
      </c>
      <c r="B30" s="237">
        <v>7430</v>
      </c>
      <c r="C30" s="240">
        <v>-2500</v>
      </c>
      <c r="D30" s="210"/>
      <c r="E30" s="207"/>
      <c r="F30" s="207"/>
      <c r="G30" s="207"/>
    </row>
    <row r="31" spans="1:7" ht="15.75">
      <c r="A31" s="249" t="s">
        <v>381</v>
      </c>
      <c r="B31" s="237">
        <v>7430</v>
      </c>
      <c r="C31" s="240">
        <v>-250</v>
      </c>
      <c r="D31" s="210"/>
      <c r="E31" s="207"/>
      <c r="F31" s="207"/>
      <c r="G31" s="207"/>
    </row>
    <row r="32" spans="1:7" ht="15.75">
      <c r="A32" s="249" t="s">
        <v>246</v>
      </c>
      <c r="B32" s="237">
        <v>7430</v>
      </c>
      <c r="C32" s="240">
        <v>-9500</v>
      </c>
      <c r="D32" s="411">
        <v>-11500</v>
      </c>
      <c r="E32" s="412"/>
      <c r="F32" s="412"/>
      <c r="G32" s="412"/>
    </row>
    <row r="33" spans="1:7" ht="15.75">
      <c r="A33" s="249" t="s">
        <v>321</v>
      </c>
      <c r="B33" s="237">
        <v>7430</v>
      </c>
      <c r="C33" s="240">
        <v>-16000</v>
      </c>
      <c r="D33" s="411">
        <v>0</v>
      </c>
      <c r="E33" s="412">
        <v>0</v>
      </c>
      <c r="F33" s="412">
        <v>0</v>
      </c>
      <c r="G33" s="412">
        <v>0</v>
      </c>
    </row>
    <row r="34" spans="1:7" ht="15.75">
      <c r="A34" s="249" t="s">
        <v>320</v>
      </c>
      <c r="B34" s="237">
        <v>7431</v>
      </c>
      <c r="C34" s="240">
        <v>-8000</v>
      </c>
      <c r="D34" s="411">
        <v>-19300</v>
      </c>
      <c r="E34" s="412">
        <v>-20000</v>
      </c>
      <c r="F34" s="412">
        <v>-20000</v>
      </c>
      <c r="G34" s="412">
        <v>-20000</v>
      </c>
    </row>
    <row r="35" spans="1:7" ht="15.75">
      <c r="A35" s="249" t="s">
        <v>146</v>
      </c>
      <c r="B35" s="237">
        <v>7431</v>
      </c>
      <c r="C35" s="240">
        <v>6000</v>
      </c>
      <c r="D35" s="413">
        <v>5000</v>
      </c>
      <c r="E35" s="412">
        <v>6000</v>
      </c>
      <c r="F35" s="412">
        <v>6000</v>
      </c>
      <c r="G35" s="412">
        <v>6000</v>
      </c>
    </row>
    <row r="36" spans="1:7" ht="16.5" thickBot="1">
      <c r="A36" s="141" t="s">
        <v>59</v>
      </c>
      <c r="B36" s="42"/>
      <c r="C36" s="129">
        <f>SUM(C29:C35)</f>
        <v>-30250</v>
      </c>
      <c r="D36" s="144"/>
      <c r="E36" s="126"/>
      <c r="F36" s="126"/>
      <c r="G36" s="126"/>
    </row>
    <row r="37" spans="1:7" ht="16.5" thickTop="1">
      <c r="A37" s="127"/>
      <c r="B37" s="42"/>
      <c r="C37" s="38"/>
      <c r="D37" s="144"/>
      <c r="E37" s="126"/>
      <c r="F37" s="126"/>
      <c r="G37" s="126"/>
    </row>
    <row r="38" spans="1:7" ht="14.25" customHeight="1">
      <c r="A38" s="127"/>
      <c r="B38" s="42"/>
      <c r="C38" s="43"/>
      <c r="D38" s="144"/>
      <c r="E38" s="126"/>
      <c r="F38" s="126"/>
      <c r="G38" s="126"/>
    </row>
    <row r="39" spans="1:7" ht="15.75">
      <c r="A39" s="127"/>
      <c r="B39" s="42"/>
      <c r="C39" s="43"/>
      <c r="D39" s="144"/>
      <c r="E39" s="126"/>
      <c r="F39" s="126"/>
      <c r="G39" s="126"/>
    </row>
    <row r="40" spans="1:7" ht="15.75">
      <c r="A40" s="127"/>
      <c r="B40" s="42"/>
      <c r="C40" s="43"/>
      <c r="D40" s="144"/>
      <c r="E40" s="126"/>
      <c r="F40" s="126"/>
      <c r="G40" s="126"/>
    </row>
    <row r="41" spans="1:7" ht="15.75">
      <c r="A41" s="127"/>
      <c r="B41" s="42"/>
      <c r="C41" s="43"/>
      <c r="D41" s="144"/>
      <c r="E41" s="126"/>
      <c r="F41" s="126"/>
      <c r="G41" s="126"/>
    </row>
    <row r="42" spans="1:7" ht="15.75">
      <c r="A42" s="127"/>
      <c r="B42" s="42"/>
      <c r="C42" s="43"/>
      <c r="D42" s="144"/>
      <c r="E42" s="126"/>
      <c r="F42" s="126"/>
      <c r="G42" s="126"/>
    </row>
    <row r="43" spans="1:7" ht="15.75">
      <c r="A43" s="127"/>
      <c r="B43" s="42"/>
      <c r="C43" s="43"/>
      <c r="D43" s="144"/>
      <c r="E43" s="126"/>
      <c r="F43" s="126"/>
      <c r="G43" s="126"/>
    </row>
    <row r="44" spans="1:7" ht="15.75">
      <c r="A44" s="127"/>
      <c r="B44" s="42"/>
      <c r="C44" s="43"/>
      <c r="D44" s="144"/>
      <c r="E44" s="126"/>
      <c r="F44" s="126"/>
      <c r="G44" s="126"/>
    </row>
    <row r="45" spans="1:7" ht="15.75">
      <c r="A45" s="127"/>
      <c r="B45" s="42"/>
      <c r="C45" s="43"/>
      <c r="D45" s="144"/>
      <c r="E45" s="126"/>
      <c r="F45" s="126"/>
      <c r="G45" s="126"/>
    </row>
    <row r="46" spans="1:7" ht="15.75">
      <c r="A46" s="127"/>
      <c r="B46" s="42"/>
      <c r="C46" s="43"/>
      <c r="D46" s="144"/>
      <c r="E46" s="126"/>
      <c r="F46" s="126"/>
      <c r="G46" s="126"/>
    </row>
    <row r="47" spans="1:7" ht="15.75">
      <c r="A47" s="127"/>
      <c r="B47" s="42"/>
      <c r="C47" s="43"/>
      <c r="D47" s="144"/>
      <c r="E47" s="126"/>
      <c r="F47" s="126"/>
      <c r="G47" s="126"/>
    </row>
    <row r="48" spans="1:7" ht="15.75">
      <c r="A48" s="127"/>
      <c r="B48" s="42"/>
      <c r="C48" s="43"/>
      <c r="D48" s="144"/>
      <c r="E48" s="126"/>
      <c r="F48" s="126"/>
      <c r="G48" s="126"/>
    </row>
    <row r="49" spans="1:7" ht="15.75">
      <c r="A49" s="127"/>
      <c r="B49" s="42"/>
      <c r="C49" s="43"/>
      <c r="D49" s="144"/>
      <c r="E49" s="126"/>
      <c r="F49" s="126"/>
      <c r="G49" s="126"/>
    </row>
    <row r="50" spans="1:7" ht="15.75">
      <c r="A50" s="127"/>
      <c r="B50" s="42"/>
      <c r="C50" s="43"/>
      <c r="D50" s="144"/>
      <c r="E50" s="126"/>
      <c r="F50" s="126"/>
      <c r="G50" s="126"/>
    </row>
    <row r="51" spans="1:7" ht="15.75">
      <c r="A51" s="127"/>
      <c r="B51" s="42"/>
      <c r="C51" s="43"/>
      <c r="D51" s="144"/>
      <c r="E51" s="126"/>
      <c r="F51" s="126"/>
      <c r="G51" s="126"/>
    </row>
    <row r="52" spans="1:7" ht="15.75">
      <c r="A52" s="127"/>
      <c r="B52" s="42"/>
      <c r="C52" s="43"/>
      <c r="D52" s="144"/>
      <c r="E52" s="126"/>
      <c r="F52" s="126"/>
      <c r="G52" s="126"/>
    </row>
    <row r="53" spans="1:7" ht="15.75">
      <c r="A53" s="127"/>
      <c r="B53" s="42"/>
      <c r="C53" s="43"/>
      <c r="D53" s="144"/>
      <c r="E53" s="126"/>
      <c r="F53" s="126"/>
      <c r="G53" s="126"/>
    </row>
    <row r="54" spans="1:7" ht="15.75">
      <c r="A54" s="127"/>
      <c r="B54" s="42"/>
      <c r="C54" s="43"/>
      <c r="D54" s="144"/>
      <c r="E54" s="126"/>
      <c r="F54" s="126"/>
      <c r="G54" s="126"/>
    </row>
    <row r="55" spans="1:7" ht="15.75">
      <c r="A55" s="127"/>
      <c r="B55" s="42"/>
      <c r="C55" s="43"/>
      <c r="D55" s="144"/>
      <c r="E55" s="126"/>
      <c r="F55" s="126"/>
      <c r="G55" s="126"/>
    </row>
    <row r="56" spans="1:7" ht="15" customHeight="1">
      <c r="A56" s="70"/>
      <c r="B56" s="42"/>
      <c r="C56" s="63"/>
      <c r="D56" s="128"/>
      <c r="E56" s="72"/>
      <c r="F56" s="72"/>
      <c r="G56" s="72"/>
    </row>
    <row r="57" spans="1:7" ht="15.75" customHeight="1" thickBot="1">
      <c r="A57" s="70"/>
      <c r="B57" s="42"/>
      <c r="C57" s="63"/>
      <c r="D57" s="128"/>
      <c r="E57" s="72"/>
      <c r="F57" s="72"/>
      <c r="G57" s="72"/>
    </row>
    <row r="58" spans="1:7" ht="16.5" thickBot="1">
      <c r="A58" s="135" t="s">
        <v>55</v>
      </c>
      <c r="B58" s="136"/>
      <c r="C58" s="137">
        <f>+C7+C27+C36+C8</f>
        <v>-7248</v>
      </c>
      <c r="D58" s="139">
        <f>SUM(D7:D57)</f>
        <v>12397</v>
      </c>
      <c r="E58" s="140">
        <f>SUM(E7:E57)</f>
        <v>18492</v>
      </c>
      <c r="F58" s="140">
        <f>SUM(F7:F57)</f>
        <v>18492</v>
      </c>
      <c r="G58" s="140">
        <f>SUM(G7:G57)</f>
        <v>18492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pane ySplit="6" topLeftCell="BM7" activePane="bottomLeft" state="frozen"/>
      <selection pane="topLeft" activeCell="A1" sqref="A1"/>
      <selection pane="bottomLeft" activeCell="A34" sqref="A34"/>
    </sheetView>
  </sheetViews>
  <sheetFormatPr defaultColWidth="11.421875" defaultRowHeight="12.75"/>
  <cols>
    <col min="1" max="1" width="43.574218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6.75" customHeight="1">
      <c r="G1" s="5"/>
    </row>
    <row r="2" spans="1:7" ht="26.25" thickBot="1">
      <c r="A2" s="107" t="s">
        <v>60</v>
      </c>
      <c r="B2" s="108"/>
      <c r="C2" s="7"/>
      <c r="D2" s="7"/>
      <c r="E2" s="7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211744</v>
      </c>
      <c r="D7" s="157">
        <f>+C68</f>
        <v>293421</v>
      </c>
      <c r="E7" s="119">
        <f>+D7</f>
        <v>293421</v>
      </c>
      <c r="F7" s="119">
        <f>+D7</f>
        <v>293421</v>
      </c>
      <c r="G7" s="119">
        <f>+D7</f>
        <v>293421</v>
      </c>
    </row>
    <row r="8" spans="1:7" ht="15.75">
      <c r="A8" s="79" t="s">
        <v>386</v>
      </c>
      <c r="B8" s="115"/>
      <c r="C8" s="120">
        <v>-1000</v>
      </c>
      <c r="D8" s="121">
        <f>-C66</f>
        <v>100</v>
      </c>
      <c r="E8" s="40">
        <f>-C66</f>
        <v>100</v>
      </c>
      <c r="F8" s="40">
        <f>-C66</f>
        <v>100</v>
      </c>
      <c r="G8" s="40">
        <f>-C66</f>
        <v>100</v>
      </c>
    </row>
    <row r="9" spans="1:7" ht="15.75">
      <c r="A9" s="36"/>
      <c r="B9" s="56"/>
      <c r="C9" s="43"/>
      <c r="D9" s="159"/>
      <c r="E9" s="66"/>
      <c r="F9" s="66"/>
      <c r="G9" s="66"/>
    </row>
    <row r="10" spans="1:7" ht="15.75">
      <c r="A10" s="36" t="s">
        <v>49</v>
      </c>
      <c r="B10" s="115"/>
      <c r="C10" s="120"/>
      <c r="D10" s="121"/>
      <c r="E10" s="119"/>
      <c r="F10" s="119"/>
      <c r="G10" s="119"/>
    </row>
    <row r="11" spans="1:7" ht="15.75">
      <c r="A11" s="70" t="s">
        <v>249</v>
      </c>
      <c r="B11" s="42" t="s">
        <v>33</v>
      </c>
      <c r="C11" s="43">
        <f>8183+46</f>
        <v>8229</v>
      </c>
      <c r="D11" s="121">
        <f>1707+175</f>
        <v>1882</v>
      </c>
      <c r="E11" s="72">
        <f>1707+350</f>
        <v>2057</v>
      </c>
      <c r="F11" s="72">
        <f>+E11</f>
        <v>2057</v>
      </c>
      <c r="G11" s="72">
        <f>+F11</f>
        <v>2057</v>
      </c>
    </row>
    <row r="12" spans="1:7" ht="15.75">
      <c r="A12" s="70" t="s">
        <v>253</v>
      </c>
      <c r="B12" s="42">
        <v>2500</v>
      </c>
      <c r="C12" s="43">
        <v>71200</v>
      </c>
      <c r="D12" s="121"/>
      <c r="E12" s="72"/>
      <c r="F12" s="72"/>
      <c r="G12" s="72"/>
    </row>
    <row r="13" spans="1:7" ht="15.75">
      <c r="A13" s="415" t="s">
        <v>436</v>
      </c>
      <c r="B13" s="42">
        <v>2501</v>
      </c>
      <c r="C13" s="45"/>
      <c r="D13" s="409">
        <v>5600</v>
      </c>
      <c r="E13" s="238">
        <v>5600</v>
      </c>
      <c r="F13" s="238">
        <v>5600</v>
      </c>
      <c r="G13" s="238">
        <v>5600</v>
      </c>
    </row>
    <row r="14" spans="1:7" ht="15.75">
      <c r="A14" s="415" t="s">
        <v>433</v>
      </c>
      <c r="B14" s="42">
        <v>2500</v>
      </c>
      <c r="C14" s="45"/>
      <c r="D14" s="409">
        <v>2500</v>
      </c>
      <c r="E14" s="238">
        <v>2500</v>
      </c>
      <c r="F14" s="238">
        <v>2500</v>
      </c>
      <c r="G14" s="238">
        <v>2500</v>
      </c>
    </row>
    <row r="15" spans="1:7" ht="15.75">
      <c r="A15" s="459" t="s">
        <v>525</v>
      </c>
      <c r="B15" s="259">
        <v>2500</v>
      </c>
      <c r="C15" s="45"/>
      <c r="D15" s="269">
        <f>-400+200</f>
        <v>-200</v>
      </c>
      <c r="E15" s="276">
        <f>-850+250</f>
        <v>-600</v>
      </c>
      <c r="F15" s="276">
        <f>-850+250</f>
        <v>-600</v>
      </c>
      <c r="G15" s="276">
        <f>-850+250</f>
        <v>-600</v>
      </c>
    </row>
    <row r="16" spans="1:7" ht="15.75">
      <c r="A16" s="415" t="s">
        <v>459</v>
      </c>
      <c r="B16" s="42">
        <v>2201</v>
      </c>
      <c r="C16" s="45"/>
      <c r="D16" s="409">
        <v>-150</v>
      </c>
      <c r="E16" s="238">
        <v>-300</v>
      </c>
      <c r="F16" s="238">
        <v>-300</v>
      </c>
      <c r="G16" s="238">
        <v>-300</v>
      </c>
    </row>
    <row r="17" spans="1:7" ht="15.75">
      <c r="A17" s="415" t="s">
        <v>434</v>
      </c>
      <c r="B17" s="42">
        <v>2292</v>
      </c>
      <c r="C17" s="45"/>
      <c r="D17" s="409">
        <v>80</v>
      </c>
      <c r="E17" s="238">
        <v>80</v>
      </c>
      <c r="F17" s="238">
        <v>80</v>
      </c>
      <c r="G17" s="238">
        <v>80</v>
      </c>
    </row>
    <row r="18" spans="1:7" ht="15.75">
      <c r="A18" s="415" t="s">
        <v>435</v>
      </c>
      <c r="B18" s="42">
        <v>2411</v>
      </c>
      <c r="C18" s="45"/>
      <c r="D18" s="409">
        <v>-1520</v>
      </c>
      <c r="E18" s="238">
        <v>-1520</v>
      </c>
      <c r="F18" s="238">
        <v>-1520</v>
      </c>
      <c r="G18" s="238">
        <v>-1520</v>
      </c>
    </row>
    <row r="19" spans="1:7" ht="15.75">
      <c r="A19" s="415" t="s">
        <v>473</v>
      </c>
      <c r="B19" s="42">
        <v>2411</v>
      </c>
      <c r="C19" s="45"/>
      <c r="D19" s="409">
        <v>-350</v>
      </c>
      <c r="E19" s="238">
        <v>-350</v>
      </c>
      <c r="F19" s="238">
        <v>-350</v>
      </c>
      <c r="G19" s="238">
        <v>-350</v>
      </c>
    </row>
    <row r="20" spans="1:7" ht="15.75">
      <c r="A20" s="415" t="s">
        <v>437</v>
      </c>
      <c r="B20" s="42">
        <v>2100</v>
      </c>
      <c r="C20" s="45"/>
      <c r="D20" s="409">
        <v>180</v>
      </c>
      <c r="E20" s="238">
        <v>180</v>
      </c>
      <c r="F20" s="238">
        <v>180</v>
      </c>
      <c r="G20" s="238">
        <v>180</v>
      </c>
    </row>
    <row r="21" spans="1:7" ht="15.75">
      <c r="A21" s="415" t="s">
        <v>488</v>
      </c>
      <c r="B21" s="42">
        <v>2720</v>
      </c>
      <c r="C21" s="45"/>
      <c r="D21" s="409">
        <v>300</v>
      </c>
      <c r="E21" s="238">
        <v>300</v>
      </c>
      <c r="F21" s="238">
        <v>300</v>
      </c>
      <c r="G21" s="238">
        <v>300</v>
      </c>
    </row>
    <row r="22" spans="1:7" ht="15.75">
      <c r="A22" s="415" t="s">
        <v>135</v>
      </c>
      <c r="B22" s="42">
        <v>2722</v>
      </c>
      <c r="C22" s="45"/>
      <c r="D22" s="409">
        <v>2000</v>
      </c>
      <c r="E22" s="238">
        <v>2000</v>
      </c>
      <c r="F22" s="238">
        <v>1900</v>
      </c>
      <c r="G22" s="238">
        <v>1700</v>
      </c>
    </row>
    <row r="23" spans="1:7" ht="15.75">
      <c r="A23" s="70" t="s">
        <v>135</v>
      </c>
      <c r="B23" s="42">
        <v>2722</v>
      </c>
      <c r="C23" s="43"/>
      <c r="D23" s="121">
        <v>-2000</v>
      </c>
      <c r="E23" s="72">
        <v>-2000</v>
      </c>
      <c r="F23" s="72">
        <v>-2000</v>
      </c>
      <c r="G23" s="72">
        <v>-2000</v>
      </c>
    </row>
    <row r="24" spans="1:7" ht="15.75">
      <c r="A24" s="70" t="s">
        <v>128</v>
      </c>
      <c r="B24" s="42">
        <v>2200</v>
      </c>
      <c r="C24" s="43">
        <v>-70</v>
      </c>
      <c r="D24" s="121"/>
      <c r="E24" s="72"/>
      <c r="F24" s="72"/>
      <c r="G24" s="72"/>
    </row>
    <row r="25" spans="1:7" s="246" customFormat="1" ht="15.75">
      <c r="A25" s="70" t="s">
        <v>239</v>
      </c>
      <c r="B25" s="42">
        <v>2723</v>
      </c>
      <c r="C25" s="43">
        <v>250</v>
      </c>
      <c r="D25" s="121"/>
      <c r="E25" s="72"/>
      <c r="F25" s="72"/>
      <c r="G25" s="72"/>
    </row>
    <row r="26" spans="1:7" s="246" customFormat="1" ht="15.75">
      <c r="A26" s="70" t="s">
        <v>363</v>
      </c>
      <c r="B26" s="42"/>
      <c r="C26" s="43"/>
      <c r="D26" s="121">
        <v>-90</v>
      </c>
      <c r="E26" s="72">
        <v>-90</v>
      </c>
      <c r="F26" s="72">
        <v>-90</v>
      </c>
      <c r="G26" s="72">
        <v>-90</v>
      </c>
    </row>
    <row r="27" spans="1:7" s="246" customFormat="1" ht="15.75">
      <c r="A27" s="70" t="s">
        <v>364</v>
      </c>
      <c r="B27" s="42">
        <v>2200</v>
      </c>
      <c r="C27" s="43">
        <v>-450</v>
      </c>
      <c r="D27" s="121"/>
      <c r="E27" s="72"/>
      <c r="F27" s="72"/>
      <c r="G27" s="72"/>
    </row>
    <row r="28" spans="1:7" s="246" customFormat="1" ht="15.75">
      <c r="A28" s="70" t="s">
        <v>354</v>
      </c>
      <c r="B28" s="42">
        <v>2411</v>
      </c>
      <c r="C28" s="43">
        <v>2020</v>
      </c>
      <c r="D28" s="121"/>
      <c r="E28" s="72">
        <v>-2020</v>
      </c>
      <c r="F28" s="72">
        <v>-2020</v>
      </c>
      <c r="G28" s="72">
        <v>-2020</v>
      </c>
    </row>
    <row r="29" spans="1:7" s="246" customFormat="1" ht="15.75">
      <c r="A29" s="70" t="s">
        <v>355</v>
      </c>
      <c r="B29" s="42">
        <v>2200</v>
      </c>
      <c r="C29" s="43">
        <v>350</v>
      </c>
      <c r="D29" s="121"/>
      <c r="E29" s="72"/>
      <c r="F29" s="72"/>
      <c r="G29" s="72"/>
    </row>
    <row r="30" spans="1:7" s="246" customFormat="1" ht="15.75">
      <c r="A30" s="70" t="s">
        <v>356</v>
      </c>
      <c r="B30" s="42">
        <v>2411</v>
      </c>
      <c r="C30" s="43">
        <v>50</v>
      </c>
      <c r="D30" s="121"/>
      <c r="E30" s="72"/>
      <c r="F30" s="72"/>
      <c r="G30" s="72"/>
    </row>
    <row r="31" spans="1:7" s="246" customFormat="1" ht="15.75">
      <c r="A31" s="70" t="s">
        <v>322</v>
      </c>
      <c r="B31" s="42">
        <v>2201</v>
      </c>
      <c r="C31" s="43">
        <v>1300</v>
      </c>
      <c r="D31" s="121"/>
      <c r="E31" s="72"/>
      <c r="F31" s="72"/>
      <c r="G31" s="72"/>
    </row>
    <row r="32" spans="1:7" s="246" customFormat="1" ht="15.75">
      <c r="A32" s="70" t="s">
        <v>323</v>
      </c>
      <c r="B32" s="42">
        <v>2222</v>
      </c>
      <c r="C32" s="43">
        <v>290</v>
      </c>
      <c r="D32" s="121"/>
      <c r="E32" s="72"/>
      <c r="F32" s="72"/>
      <c r="G32" s="72"/>
    </row>
    <row r="33" spans="1:7" s="246" customFormat="1" ht="15.75">
      <c r="A33" s="70" t="s">
        <v>331</v>
      </c>
      <c r="B33" s="42">
        <v>2500</v>
      </c>
      <c r="C33" s="43">
        <v>-400</v>
      </c>
      <c r="D33" s="121"/>
      <c r="E33" s="72"/>
      <c r="F33" s="72"/>
      <c r="G33" s="72"/>
    </row>
    <row r="34" spans="1:7" s="246" customFormat="1" ht="15.75">
      <c r="A34" s="459" t="s">
        <v>528</v>
      </c>
      <c r="B34" s="259"/>
      <c r="C34" s="45"/>
      <c r="D34" s="269">
        <v>-200</v>
      </c>
      <c r="E34" s="276">
        <v>-200</v>
      </c>
      <c r="F34" s="276">
        <v>-200</v>
      </c>
      <c r="G34" s="276">
        <v>-200</v>
      </c>
    </row>
    <row r="35" spans="1:7" s="246" customFormat="1" ht="15.75">
      <c r="A35" s="153" t="s">
        <v>522</v>
      </c>
      <c r="B35" s="259">
        <v>2830</v>
      </c>
      <c r="C35" s="45"/>
      <c r="D35" s="269">
        <v>200</v>
      </c>
      <c r="E35" s="276">
        <v>500</v>
      </c>
      <c r="F35" s="276">
        <v>500</v>
      </c>
      <c r="G35" s="276">
        <v>500</v>
      </c>
    </row>
    <row r="36" spans="1:7" s="246" customFormat="1" ht="15.75">
      <c r="A36" s="459" t="s">
        <v>526</v>
      </c>
      <c r="B36" s="259">
        <v>2101</v>
      </c>
      <c r="C36" s="45"/>
      <c r="D36" s="269"/>
      <c r="E36" s="276">
        <v>200</v>
      </c>
      <c r="F36" s="276">
        <v>200</v>
      </c>
      <c r="G36" s="276">
        <v>200</v>
      </c>
    </row>
    <row r="37" spans="1:7" s="246" customFormat="1" ht="15.75">
      <c r="A37" s="70" t="s">
        <v>308</v>
      </c>
      <c r="B37" s="42">
        <v>2200</v>
      </c>
      <c r="C37" s="43">
        <v>570</v>
      </c>
      <c r="D37" s="121"/>
      <c r="E37" s="72"/>
      <c r="F37" s="72"/>
      <c r="G37" s="72"/>
    </row>
    <row r="38" spans="1:7" s="246" customFormat="1" ht="15.75">
      <c r="A38" s="70" t="s">
        <v>266</v>
      </c>
      <c r="B38" s="42" t="s">
        <v>267</v>
      </c>
      <c r="C38" s="43">
        <v>650</v>
      </c>
      <c r="D38" s="121">
        <v>850</v>
      </c>
      <c r="E38" s="72">
        <v>850</v>
      </c>
      <c r="F38" s="72">
        <v>850</v>
      </c>
      <c r="G38" s="72">
        <v>850</v>
      </c>
    </row>
    <row r="39" spans="1:7" s="246" customFormat="1" ht="15.75">
      <c r="A39" s="70" t="s">
        <v>379</v>
      </c>
      <c r="B39" s="42">
        <v>2230</v>
      </c>
      <c r="C39" s="43">
        <v>250</v>
      </c>
      <c r="D39" s="121">
        <v>250</v>
      </c>
      <c r="E39" s="72">
        <v>250</v>
      </c>
      <c r="F39" s="72">
        <v>250</v>
      </c>
      <c r="G39" s="72">
        <v>250</v>
      </c>
    </row>
    <row r="40" spans="1:7" s="246" customFormat="1" ht="15.75">
      <c r="A40" s="70" t="s">
        <v>116</v>
      </c>
      <c r="B40" s="42" t="s">
        <v>33</v>
      </c>
      <c r="C40" s="43">
        <v>-100</v>
      </c>
      <c r="D40" s="121"/>
      <c r="E40" s="72"/>
      <c r="F40" s="72"/>
      <c r="G40" s="72"/>
    </row>
    <row r="41" spans="1:7" s="246" customFormat="1" ht="15.75">
      <c r="A41" s="70" t="s">
        <v>223</v>
      </c>
      <c r="B41" s="42" t="s">
        <v>33</v>
      </c>
      <c r="C41" s="43">
        <v>-740</v>
      </c>
      <c r="D41" s="121"/>
      <c r="E41" s="72"/>
      <c r="F41" s="72"/>
      <c r="G41" s="72"/>
    </row>
    <row r="42" spans="1:7" s="246" customFormat="1" ht="15.75">
      <c r="A42" s="70" t="s">
        <v>224</v>
      </c>
      <c r="B42" s="42">
        <v>2200</v>
      </c>
      <c r="C42" s="43">
        <v>-80</v>
      </c>
      <c r="D42" s="121"/>
      <c r="E42" s="72"/>
      <c r="F42" s="72"/>
      <c r="G42" s="72"/>
    </row>
    <row r="43" spans="1:7" s="246" customFormat="1" ht="15.75">
      <c r="A43" s="70" t="s">
        <v>309</v>
      </c>
      <c r="B43" s="42">
        <v>2500</v>
      </c>
      <c r="C43" s="43">
        <v>-250</v>
      </c>
      <c r="D43" s="121"/>
      <c r="E43" s="72"/>
      <c r="F43" s="72"/>
      <c r="G43" s="72"/>
    </row>
    <row r="44" spans="1:7" s="246" customFormat="1" ht="15.75">
      <c r="A44" s="70" t="s">
        <v>225</v>
      </c>
      <c r="B44" s="42">
        <v>2200</v>
      </c>
      <c r="C44" s="43">
        <v>-150</v>
      </c>
      <c r="D44" s="121"/>
      <c r="E44" s="72"/>
      <c r="F44" s="72"/>
      <c r="G44" s="72"/>
    </row>
    <row r="45" spans="1:7" s="246" customFormat="1" ht="15.75">
      <c r="A45" s="70" t="s">
        <v>324</v>
      </c>
      <c r="B45" s="42">
        <v>2310</v>
      </c>
      <c r="C45" s="43">
        <v>-50</v>
      </c>
      <c r="D45" s="121"/>
      <c r="E45" s="72"/>
      <c r="F45" s="72"/>
      <c r="G45" s="72"/>
    </row>
    <row r="46" spans="1:7" s="246" customFormat="1" ht="15.75">
      <c r="A46" s="70" t="s">
        <v>325</v>
      </c>
      <c r="B46" s="42">
        <v>2310</v>
      </c>
      <c r="C46" s="43">
        <v>-45</v>
      </c>
      <c r="D46" s="121"/>
      <c r="E46" s="72"/>
      <c r="F46" s="72"/>
      <c r="G46" s="72"/>
    </row>
    <row r="47" spans="1:7" s="246" customFormat="1" ht="15.75">
      <c r="A47" s="70" t="s">
        <v>226</v>
      </c>
      <c r="B47" s="42">
        <v>2540</v>
      </c>
      <c r="C47" s="43">
        <v>-370</v>
      </c>
      <c r="D47" s="121"/>
      <c r="E47" s="72"/>
      <c r="F47" s="72"/>
      <c r="G47" s="72"/>
    </row>
    <row r="48" spans="1:7" s="246" customFormat="1" ht="15.75">
      <c r="A48" s="70" t="s">
        <v>227</v>
      </c>
      <c r="B48" s="42">
        <v>2540</v>
      </c>
      <c r="C48" s="43">
        <v>-150</v>
      </c>
      <c r="D48" s="121"/>
      <c r="E48" s="72"/>
      <c r="F48" s="72"/>
      <c r="G48" s="72"/>
    </row>
    <row r="49" spans="1:7" s="246" customFormat="1" ht="15.75">
      <c r="A49" s="70" t="s">
        <v>228</v>
      </c>
      <c r="B49" s="42">
        <v>2830</v>
      </c>
      <c r="C49" s="43">
        <v>-55</v>
      </c>
      <c r="D49" s="121"/>
      <c r="E49" s="72"/>
      <c r="F49" s="72"/>
      <c r="G49" s="72"/>
    </row>
    <row r="50" spans="1:7" s="246" customFormat="1" ht="15.75">
      <c r="A50" s="70" t="s">
        <v>229</v>
      </c>
      <c r="B50" s="42">
        <v>5320</v>
      </c>
      <c r="C50" s="43">
        <v>-55</v>
      </c>
      <c r="D50" s="121"/>
      <c r="E50" s="72"/>
      <c r="F50" s="72"/>
      <c r="G50" s="72"/>
    </row>
    <row r="51" spans="1:7" s="246" customFormat="1" ht="15.75">
      <c r="A51" s="70" t="s">
        <v>237</v>
      </c>
      <c r="B51" s="42">
        <v>2100</v>
      </c>
      <c r="C51" s="43">
        <v>-395</v>
      </c>
      <c r="D51" s="121"/>
      <c r="E51" s="72"/>
      <c r="F51" s="72"/>
      <c r="G51" s="72"/>
    </row>
    <row r="52" spans="1:7" s="246" customFormat="1" ht="15.75">
      <c r="A52" s="70" t="s">
        <v>371</v>
      </c>
      <c r="B52" s="42">
        <v>2242</v>
      </c>
      <c r="C52" s="43">
        <v>-401</v>
      </c>
      <c r="D52" s="121"/>
      <c r="E52" s="72"/>
      <c r="F52" s="72"/>
      <c r="G52" s="72"/>
    </row>
    <row r="53" spans="1:7" s="246" customFormat="1" ht="15.75">
      <c r="A53" s="70" t="s">
        <v>132</v>
      </c>
      <c r="B53" s="42" t="s">
        <v>133</v>
      </c>
      <c r="C53" s="43">
        <v>1820</v>
      </c>
      <c r="D53" s="121">
        <v>575</v>
      </c>
      <c r="E53" s="72">
        <v>575</v>
      </c>
      <c r="F53" s="72">
        <v>575</v>
      </c>
      <c r="G53" s="72">
        <v>575</v>
      </c>
    </row>
    <row r="54" spans="1:7" s="246" customFormat="1" ht="15.75">
      <c r="A54" s="70" t="s">
        <v>347</v>
      </c>
      <c r="B54" s="42">
        <v>2100</v>
      </c>
      <c r="C54" s="43">
        <v>50</v>
      </c>
      <c r="D54" s="121">
        <v>-50</v>
      </c>
      <c r="E54" s="72">
        <v>-50</v>
      </c>
      <c r="F54" s="72">
        <v>-50</v>
      </c>
      <c r="G54" s="72">
        <v>-50</v>
      </c>
    </row>
    <row r="55" spans="1:7" s="246" customFormat="1" ht="15.75">
      <c r="A55" s="70" t="s">
        <v>366</v>
      </c>
      <c r="B55" s="42">
        <v>2250</v>
      </c>
      <c r="C55" s="43">
        <v>-350</v>
      </c>
      <c r="D55" s="121">
        <v>-520</v>
      </c>
      <c r="E55" s="72">
        <v>-520</v>
      </c>
      <c r="F55" s="72">
        <v>-520</v>
      </c>
      <c r="G55" s="72">
        <v>-520</v>
      </c>
    </row>
    <row r="56" spans="1:7" s="246" customFormat="1" ht="15.75">
      <c r="A56" s="70" t="s">
        <v>367</v>
      </c>
      <c r="B56" s="42">
        <v>2830</v>
      </c>
      <c r="C56" s="43">
        <v>-200</v>
      </c>
      <c r="D56" s="121">
        <v>-730</v>
      </c>
      <c r="E56" s="72">
        <v>-730</v>
      </c>
      <c r="F56" s="72">
        <v>-730</v>
      </c>
      <c r="G56" s="72">
        <v>-730</v>
      </c>
    </row>
    <row r="57" spans="1:7" s="246" customFormat="1" ht="15.75">
      <c r="A57" s="70" t="s">
        <v>368</v>
      </c>
      <c r="B57" s="42">
        <v>2410</v>
      </c>
      <c r="C57" s="43">
        <v>-150</v>
      </c>
      <c r="D57" s="121">
        <v>-195</v>
      </c>
      <c r="E57" s="72">
        <v>-195</v>
      </c>
      <c r="F57" s="72">
        <v>-195</v>
      </c>
      <c r="G57" s="72">
        <v>-195</v>
      </c>
    </row>
    <row r="58" spans="1:7" s="246" customFormat="1" ht="15.75">
      <c r="A58" s="70" t="s">
        <v>369</v>
      </c>
      <c r="B58" s="42">
        <v>2410</v>
      </c>
      <c r="C58" s="43">
        <v>-250</v>
      </c>
      <c r="D58" s="121"/>
      <c r="E58" s="72"/>
      <c r="F58" s="72"/>
      <c r="G58" s="72"/>
    </row>
    <row r="59" spans="1:7" s="246" customFormat="1" ht="15.75">
      <c r="A59" s="70" t="s">
        <v>370</v>
      </c>
      <c r="B59" s="42">
        <v>2101</v>
      </c>
      <c r="C59" s="43">
        <v>-150</v>
      </c>
      <c r="D59" s="121">
        <v>-180</v>
      </c>
      <c r="E59" s="72">
        <v>-180</v>
      </c>
      <c r="F59" s="72">
        <v>-180</v>
      </c>
      <c r="G59" s="72">
        <v>-180</v>
      </c>
    </row>
    <row r="60" spans="1:7" s="246" customFormat="1" ht="15.75">
      <c r="A60" s="70" t="s">
        <v>345</v>
      </c>
      <c r="B60" s="42"/>
      <c r="C60" s="43">
        <v>30</v>
      </c>
      <c r="D60" s="121"/>
      <c r="E60" s="72"/>
      <c r="F60" s="72"/>
      <c r="G60" s="72"/>
    </row>
    <row r="61" spans="1:7" s="246" customFormat="1" ht="15.75">
      <c r="A61" s="70" t="s">
        <v>293</v>
      </c>
      <c r="B61" s="42" t="s">
        <v>33</v>
      </c>
      <c r="C61" s="43">
        <v>579</v>
      </c>
      <c r="D61" s="121"/>
      <c r="E61" s="72"/>
      <c r="F61" s="72"/>
      <c r="G61" s="72"/>
    </row>
    <row r="62" spans="1:7" ht="16.5" thickBot="1">
      <c r="A62" s="141" t="s">
        <v>51</v>
      </c>
      <c r="B62" s="42"/>
      <c r="C62" s="129">
        <f>SUM(C10:C61)</f>
        <v>82777</v>
      </c>
      <c r="D62" s="121"/>
      <c r="E62" s="72"/>
      <c r="F62" s="72"/>
      <c r="G62" s="72"/>
    </row>
    <row r="63" spans="1:7" ht="16.5" thickTop="1">
      <c r="A63" s="141"/>
      <c r="B63" s="42"/>
      <c r="C63" s="184"/>
      <c r="D63" s="121"/>
      <c r="E63" s="72"/>
      <c r="F63" s="72"/>
      <c r="G63" s="72"/>
    </row>
    <row r="64" spans="1:7" ht="15.75">
      <c r="A64" s="82" t="s">
        <v>52</v>
      </c>
      <c r="B64" s="42"/>
      <c r="C64" s="43"/>
      <c r="D64" s="121"/>
      <c r="E64" s="72"/>
      <c r="F64" s="72"/>
      <c r="G64" s="72"/>
    </row>
    <row r="65" spans="1:7" ht="15.75">
      <c r="A65" s="70" t="s">
        <v>358</v>
      </c>
      <c r="B65" s="42"/>
      <c r="C65" s="43">
        <v>-100</v>
      </c>
      <c r="D65" s="121"/>
      <c r="E65" s="72"/>
      <c r="F65" s="72"/>
      <c r="G65" s="72"/>
    </row>
    <row r="66" spans="1:7" ht="16.5" thickBot="1">
      <c r="A66" s="82" t="s">
        <v>59</v>
      </c>
      <c r="B66" s="42"/>
      <c r="C66" s="129">
        <f>SUM(C64:C65)</f>
        <v>-100</v>
      </c>
      <c r="D66" s="121"/>
      <c r="E66" s="72"/>
      <c r="F66" s="72"/>
      <c r="G66" s="72"/>
    </row>
    <row r="67" spans="1:7" ht="15" customHeight="1" thickBot="1" thickTop="1">
      <c r="A67" s="79"/>
      <c r="B67" s="56"/>
      <c r="C67" s="43"/>
      <c r="D67" s="159"/>
      <c r="E67" s="66"/>
      <c r="F67" s="66"/>
      <c r="G67" s="66"/>
    </row>
    <row r="68" spans="1:7" ht="16.5" thickBot="1">
      <c r="A68" s="135" t="s">
        <v>55</v>
      </c>
      <c r="B68" s="136"/>
      <c r="C68" s="138">
        <f>+C7+C62+C66+C8</f>
        <v>293421</v>
      </c>
      <c r="D68" s="155">
        <f>SUM(D7:D67)</f>
        <v>301753</v>
      </c>
      <c r="E68" s="140">
        <f>SUM(E7:E67)</f>
        <v>299858</v>
      </c>
      <c r="F68" s="140">
        <f>SUM(F7:F67)</f>
        <v>299758</v>
      </c>
      <c r="G68" s="140">
        <f>SUM(G7:G67)</f>
        <v>299558</v>
      </c>
    </row>
  </sheetData>
  <printOptions/>
  <pageMargins left="0.7874015748031497" right="0.7874015748031497" top="0.3937007874015748" bottom="0.7874015748031497" header="0.5118110236220472" footer="0.5118110236220472"/>
  <pageSetup fitToHeight="0" fitToWidth="1" horizontalDpi="600" verticalDpi="600" orientation="portrait" paperSize="9" scale="79" r:id="rId3"/>
  <rowBreaks count="1" manualBreakCount="1">
    <brk id="6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pane ySplit="6" topLeftCell="BM16" activePane="bottomLeft" state="frozen"/>
      <selection pane="topLeft" activeCell="A1" sqref="A1"/>
      <selection pane="bottomLeft" activeCell="A25" sqref="A25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61</v>
      </c>
      <c r="B2" s="108"/>
      <c r="C2" s="7"/>
      <c r="D2" s="7"/>
      <c r="E2" s="160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61"/>
      <c r="B4" s="162"/>
      <c r="C4" s="16" t="s">
        <v>46</v>
      </c>
      <c r="D4" s="111"/>
      <c r="E4" s="18" t="s">
        <v>3</v>
      </c>
      <c r="F4" s="19"/>
      <c r="G4" s="20"/>
    </row>
    <row r="5" spans="1:7" ht="18.75">
      <c r="A5" s="163"/>
      <c r="B5" s="164"/>
      <c r="C5" s="24" t="s">
        <v>47</v>
      </c>
      <c r="D5" s="112" t="s">
        <v>6</v>
      </c>
      <c r="E5" s="26"/>
      <c r="F5" s="27"/>
      <c r="G5" s="28"/>
    </row>
    <row r="6" spans="1:7" ht="20.25">
      <c r="A6" s="165" t="s">
        <v>7</v>
      </c>
      <c r="B6" s="166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280748</v>
      </c>
      <c r="D7" s="157">
        <f>+C78</f>
        <v>296290</v>
      </c>
      <c r="E7" s="119">
        <f>+D7</f>
        <v>296290</v>
      </c>
      <c r="F7" s="119">
        <f>+D7</f>
        <v>296290</v>
      </c>
      <c r="G7" s="119">
        <f>+D7</f>
        <v>296290</v>
      </c>
    </row>
    <row r="8" spans="1:7" ht="15.75">
      <c r="A8" s="79" t="s">
        <v>386</v>
      </c>
      <c r="B8" s="115"/>
      <c r="C8" s="120">
        <v>0</v>
      </c>
      <c r="D8" s="121">
        <f>-C75</f>
        <v>0</v>
      </c>
      <c r="E8" s="40">
        <f>-C75</f>
        <v>0</v>
      </c>
      <c r="F8" s="40">
        <f>-C75</f>
        <v>0</v>
      </c>
      <c r="G8" s="40">
        <f>-C75</f>
        <v>0</v>
      </c>
    </row>
    <row r="9" spans="1:7" ht="15.75">
      <c r="A9" s="36"/>
      <c r="B9" s="115"/>
      <c r="C9" s="120"/>
      <c r="D9" s="121"/>
      <c r="E9" s="119"/>
      <c r="F9" s="119"/>
      <c r="G9" s="119"/>
    </row>
    <row r="10" spans="1:7" ht="15.75">
      <c r="A10" s="36" t="s">
        <v>49</v>
      </c>
      <c r="B10" s="115"/>
      <c r="C10" s="120"/>
      <c r="D10" s="121"/>
      <c r="E10" s="119"/>
      <c r="F10" s="119"/>
      <c r="G10" s="119"/>
    </row>
    <row r="11" spans="1:7" ht="15.75">
      <c r="A11" s="70" t="s">
        <v>248</v>
      </c>
      <c r="B11" s="42" t="s">
        <v>134</v>
      </c>
      <c r="C11" s="43">
        <f>10439+162</f>
        <v>10601</v>
      </c>
      <c r="D11" s="121">
        <f>1925+360</f>
        <v>2285</v>
      </c>
      <c r="E11" s="72">
        <f>1925+585</f>
        <v>2510</v>
      </c>
      <c r="F11" s="72">
        <f>+E11</f>
        <v>2510</v>
      </c>
      <c r="G11" s="72">
        <f>+F11</f>
        <v>2510</v>
      </c>
    </row>
    <row r="12" spans="1:7" ht="15.75">
      <c r="A12" s="415" t="s">
        <v>446</v>
      </c>
      <c r="B12" s="42">
        <v>3100</v>
      </c>
      <c r="C12" s="45"/>
      <c r="D12" s="409">
        <v>27</v>
      </c>
      <c r="E12" s="238">
        <v>27</v>
      </c>
      <c r="F12" s="238">
        <v>27</v>
      </c>
      <c r="G12" s="238">
        <v>27</v>
      </c>
    </row>
    <row r="13" spans="1:7" ht="15.75">
      <c r="A13" s="415" t="s">
        <v>451</v>
      </c>
      <c r="B13" s="42">
        <v>3100</v>
      </c>
      <c r="C13" s="45"/>
      <c r="D13" s="409">
        <v>13</v>
      </c>
      <c r="E13" s="238">
        <v>13</v>
      </c>
      <c r="F13" s="238">
        <v>13</v>
      </c>
      <c r="G13" s="238">
        <v>13</v>
      </c>
    </row>
    <row r="14" spans="1:7" ht="15.75">
      <c r="A14" s="415" t="s">
        <v>450</v>
      </c>
      <c r="B14" s="42">
        <v>3221</v>
      </c>
      <c r="C14" s="45"/>
      <c r="D14" s="409">
        <v>25</v>
      </c>
      <c r="E14" s="238">
        <v>25</v>
      </c>
      <c r="F14" s="238">
        <v>25</v>
      </c>
      <c r="G14" s="238">
        <v>25</v>
      </c>
    </row>
    <row r="15" spans="1:7" ht="15.75">
      <c r="A15" s="415" t="s">
        <v>448</v>
      </c>
      <c r="B15" s="42">
        <v>3230</v>
      </c>
      <c r="C15" s="45"/>
      <c r="D15" s="409">
        <v>620</v>
      </c>
      <c r="E15" s="238">
        <v>620</v>
      </c>
      <c r="F15" s="238">
        <v>620</v>
      </c>
      <c r="G15" s="238">
        <v>620</v>
      </c>
    </row>
    <row r="16" spans="1:7" ht="15.75">
      <c r="A16" s="415" t="s">
        <v>449</v>
      </c>
      <c r="B16" s="42">
        <v>3230</v>
      </c>
      <c r="C16" s="45"/>
      <c r="D16" s="409">
        <v>65</v>
      </c>
      <c r="E16" s="238">
        <v>65</v>
      </c>
      <c r="F16" s="238">
        <v>65</v>
      </c>
      <c r="G16" s="238">
        <v>65</v>
      </c>
    </row>
    <row r="17" spans="1:7" ht="15.75">
      <c r="A17" s="415" t="s">
        <v>447</v>
      </c>
      <c r="B17" s="42">
        <v>3230</v>
      </c>
      <c r="C17" s="45"/>
      <c r="D17" s="409">
        <v>20</v>
      </c>
      <c r="E17" s="238">
        <v>20</v>
      </c>
      <c r="F17" s="238">
        <v>20</v>
      </c>
      <c r="G17" s="238">
        <v>20</v>
      </c>
    </row>
    <row r="18" spans="1:7" ht="15.75">
      <c r="A18" s="153" t="s">
        <v>520</v>
      </c>
      <c r="B18" s="259">
        <v>3304</v>
      </c>
      <c r="C18" s="45"/>
      <c r="D18" s="269"/>
      <c r="E18" s="276"/>
      <c r="F18" s="276"/>
      <c r="G18" s="276"/>
    </row>
    <row r="19" spans="1:7" ht="15.75">
      <c r="A19" s="415" t="s">
        <v>454</v>
      </c>
      <c r="B19" s="42">
        <v>3305</v>
      </c>
      <c r="C19" s="45"/>
      <c r="D19" s="409">
        <v>190</v>
      </c>
      <c r="E19" s="238">
        <v>190</v>
      </c>
      <c r="F19" s="238">
        <v>190</v>
      </c>
      <c r="G19" s="238">
        <v>190</v>
      </c>
    </row>
    <row r="20" spans="1:7" ht="15.75">
      <c r="A20" s="415" t="s">
        <v>464</v>
      </c>
      <c r="B20" s="42">
        <v>3305</v>
      </c>
      <c r="C20" s="45"/>
      <c r="D20" s="409">
        <v>-1000</v>
      </c>
      <c r="E20" s="238">
        <v>-1000</v>
      </c>
      <c r="F20" s="238">
        <v>-1000</v>
      </c>
      <c r="G20" s="238">
        <v>-1000</v>
      </c>
    </row>
    <row r="21" spans="1:7" ht="15.75">
      <c r="A21" s="415" t="s">
        <v>457</v>
      </c>
      <c r="B21" s="42">
        <v>3410</v>
      </c>
      <c r="C21" s="45"/>
      <c r="D21" s="409">
        <v>-554</v>
      </c>
      <c r="E21" s="238">
        <v>-554</v>
      </c>
      <c r="F21" s="238">
        <v>-554</v>
      </c>
      <c r="G21" s="238">
        <v>-554</v>
      </c>
    </row>
    <row r="22" spans="1:7" ht="15.75">
      <c r="A22" s="415" t="s">
        <v>445</v>
      </c>
      <c r="B22" s="42">
        <v>3591</v>
      </c>
      <c r="C22" s="45"/>
      <c r="D22" s="409">
        <v>-2700</v>
      </c>
      <c r="E22" s="238">
        <v>-2700</v>
      </c>
      <c r="F22" s="238">
        <v>-2700</v>
      </c>
      <c r="G22" s="238">
        <v>-2700</v>
      </c>
    </row>
    <row r="23" spans="1:7" ht="15.75">
      <c r="A23" s="415" t="s">
        <v>453</v>
      </c>
      <c r="B23" s="42">
        <v>3594</v>
      </c>
      <c r="C23" s="45"/>
      <c r="D23" s="409">
        <v>180</v>
      </c>
      <c r="E23" s="238">
        <v>180</v>
      </c>
      <c r="F23" s="238">
        <v>180</v>
      </c>
      <c r="G23" s="238">
        <v>180</v>
      </c>
    </row>
    <row r="24" spans="1:7" ht="15.75">
      <c r="A24" s="153" t="s">
        <v>521</v>
      </c>
      <c r="B24" s="42">
        <v>3613</v>
      </c>
      <c r="C24" s="45"/>
      <c r="D24" s="409"/>
      <c r="E24" s="238"/>
      <c r="F24" s="238"/>
      <c r="G24" s="238"/>
    </row>
    <row r="25" spans="1:7" ht="15.75">
      <c r="A25" s="459" t="s">
        <v>529</v>
      </c>
      <c r="B25" s="259" t="s">
        <v>292</v>
      </c>
      <c r="C25" s="45"/>
      <c r="D25" s="269">
        <v>-50</v>
      </c>
      <c r="E25" s="276">
        <v>-55</v>
      </c>
      <c r="F25" s="276">
        <v>-60</v>
      </c>
      <c r="G25" s="276">
        <v>-65</v>
      </c>
    </row>
    <row r="26" spans="1:7" ht="15.75">
      <c r="A26" s="415" t="s">
        <v>452</v>
      </c>
      <c r="B26" s="42">
        <v>3711</v>
      </c>
      <c r="C26" s="45"/>
      <c r="D26" s="409">
        <v>0</v>
      </c>
      <c r="E26" s="238">
        <v>0</v>
      </c>
      <c r="F26" s="238">
        <v>0</v>
      </c>
      <c r="G26" s="238">
        <v>0</v>
      </c>
    </row>
    <row r="27" spans="1:7" ht="15.75">
      <c r="A27" s="415" t="s">
        <v>456</v>
      </c>
      <c r="B27" s="42">
        <v>3711</v>
      </c>
      <c r="C27" s="45"/>
      <c r="D27" s="409">
        <v>200</v>
      </c>
      <c r="E27" s="238">
        <v>200</v>
      </c>
      <c r="F27" s="238">
        <v>200</v>
      </c>
      <c r="G27" s="238">
        <v>200</v>
      </c>
    </row>
    <row r="28" spans="1:7" ht="15.75">
      <c r="A28" s="415" t="s">
        <v>474</v>
      </c>
      <c r="B28" s="42">
        <v>3100</v>
      </c>
      <c r="C28" s="45"/>
      <c r="D28" s="409">
        <v>55</v>
      </c>
      <c r="E28" s="238">
        <v>55</v>
      </c>
      <c r="F28" s="238">
        <v>55</v>
      </c>
      <c r="G28" s="238">
        <v>55</v>
      </c>
    </row>
    <row r="29" spans="1:7" ht="15.75">
      <c r="A29" s="415" t="s">
        <v>277</v>
      </c>
      <c r="B29" s="42" t="s">
        <v>455</v>
      </c>
      <c r="C29" s="45"/>
      <c r="D29" s="409">
        <v>95</v>
      </c>
      <c r="E29" s="238">
        <v>95</v>
      </c>
      <c r="F29" s="238">
        <v>95</v>
      </c>
      <c r="G29" s="238">
        <v>95</v>
      </c>
    </row>
    <row r="30" spans="1:7" ht="15.75">
      <c r="A30" s="415" t="s">
        <v>489</v>
      </c>
      <c r="B30" s="42" t="s">
        <v>292</v>
      </c>
      <c r="C30" s="45"/>
      <c r="D30" s="409">
        <v>360</v>
      </c>
      <c r="E30" s="238">
        <v>360</v>
      </c>
      <c r="F30" s="238">
        <v>360</v>
      </c>
      <c r="G30" s="238">
        <v>360</v>
      </c>
    </row>
    <row r="31" spans="1:7" ht="15.75">
      <c r="A31" s="127" t="s">
        <v>255</v>
      </c>
      <c r="B31" s="42">
        <v>3230</v>
      </c>
      <c r="C31" s="43">
        <v>110</v>
      </c>
      <c r="D31" s="121"/>
      <c r="E31" s="72"/>
      <c r="F31" s="72"/>
      <c r="G31" s="72"/>
    </row>
    <row r="32" spans="1:7" ht="15.75">
      <c r="A32" s="127" t="s">
        <v>256</v>
      </c>
      <c r="B32" s="42">
        <v>3100</v>
      </c>
      <c r="C32" s="43">
        <v>40</v>
      </c>
      <c r="D32" s="121"/>
      <c r="E32" s="72"/>
      <c r="F32" s="72"/>
      <c r="G32" s="72"/>
    </row>
    <row r="33" spans="1:7" ht="15.75">
      <c r="A33" s="127" t="s">
        <v>257</v>
      </c>
      <c r="B33" s="42">
        <v>3234</v>
      </c>
      <c r="C33" s="43">
        <v>45</v>
      </c>
      <c r="D33" s="121"/>
      <c r="E33" s="72"/>
      <c r="F33" s="72"/>
      <c r="G33" s="72"/>
    </row>
    <row r="34" spans="1:7" ht="15.75">
      <c r="A34" s="127" t="s">
        <v>326</v>
      </c>
      <c r="B34" s="42">
        <v>3241</v>
      </c>
      <c r="C34" s="43">
        <v>300</v>
      </c>
      <c r="D34" s="121"/>
      <c r="E34" s="72"/>
      <c r="F34" s="72"/>
      <c r="G34" s="72"/>
    </row>
    <row r="35" spans="1:7" ht="15.75">
      <c r="A35" s="127" t="s">
        <v>294</v>
      </c>
      <c r="B35" s="42" t="s">
        <v>292</v>
      </c>
      <c r="C35" s="43">
        <v>2155</v>
      </c>
      <c r="D35" s="121"/>
      <c r="E35" s="72"/>
      <c r="F35" s="72"/>
      <c r="G35" s="72"/>
    </row>
    <row r="36" spans="1:8" ht="15.75">
      <c r="A36" s="70" t="s">
        <v>50</v>
      </c>
      <c r="B36" s="42" t="s">
        <v>33</v>
      </c>
      <c r="C36" s="43">
        <v>-1000</v>
      </c>
      <c r="D36" s="121">
        <v>-1000</v>
      </c>
      <c r="E36" s="72">
        <v>-2000</v>
      </c>
      <c r="F36" s="72">
        <v>-3000</v>
      </c>
      <c r="G36" s="72">
        <v>-4000</v>
      </c>
      <c r="H36" s="275"/>
    </row>
    <row r="37" spans="1:7" ht="15.75">
      <c r="A37" s="415" t="s">
        <v>145</v>
      </c>
      <c r="B37" s="42">
        <v>3000</v>
      </c>
      <c r="C37" s="43">
        <v>460</v>
      </c>
      <c r="D37" s="409">
        <f>13260+1904</f>
        <v>15164</v>
      </c>
      <c r="E37" s="238">
        <f>+D37</f>
        <v>15164</v>
      </c>
      <c r="F37" s="238">
        <f>+E37</f>
        <v>15164</v>
      </c>
      <c r="G37" s="238">
        <f>+F37</f>
        <v>15164</v>
      </c>
    </row>
    <row r="38" spans="1:7" ht="15.75">
      <c r="A38" s="70" t="s">
        <v>144</v>
      </c>
      <c r="B38" s="42"/>
      <c r="C38" s="43">
        <v>265</v>
      </c>
      <c r="D38" s="121"/>
      <c r="E38" s="72"/>
      <c r="F38" s="72"/>
      <c r="G38" s="72"/>
    </row>
    <row r="39" spans="1:7" ht="15.75">
      <c r="A39" s="70" t="s">
        <v>254</v>
      </c>
      <c r="B39" s="42"/>
      <c r="C39" s="43">
        <v>1880</v>
      </c>
      <c r="D39" s="121"/>
      <c r="E39" s="72"/>
      <c r="F39" s="72"/>
      <c r="G39" s="72"/>
    </row>
    <row r="40" spans="1:7" s="248" customFormat="1" ht="15.75">
      <c r="A40" s="70" t="s">
        <v>371</v>
      </c>
      <c r="B40" s="42">
        <v>3531</v>
      </c>
      <c r="C40" s="43">
        <v>401</v>
      </c>
      <c r="D40" s="121"/>
      <c r="E40" s="72"/>
      <c r="F40" s="72"/>
      <c r="G40" s="72"/>
    </row>
    <row r="41" spans="1:7" ht="15.75">
      <c r="A41" s="70" t="s">
        <v>217</v>
      </c>
      <c r="B41" s="42">
        <v>3593</v>
      </c>
      <c r="C41" s="43">
        <v>-250</v>
      </c>
      <c r="D41" s="121"/>
      <c r="E41" s="72"/>
      <c r="F41" s="72"/>
      <c r="G41" s="72"/>
    </row>
    <row r="42" spans="1:7" ht="15.75">
      <c r="A42" s="70" t="s">
        <v>218</v>
      </c>
      <c r="B42" s="42"/>
      <c r="C42" s="43">
        <v>-500</v>
      </c>
      <c r="D42" s="121"/>
      <c r="E42" s="72"/>
      <c r="F42" s="72"/>
      <c r="G42" s="72"/>
    </row>
    <row r="43" spans="1:7" ht="15.75">
      <c r="A43" s="70" t="s">
        <v>298</v>
      </c>
      <c r="B43" s="42"/>
      <c r="C43" s="43">
        <v>250</v>
      </c>
      <c r="D43" s="121"/>
      <c r="E43" s="72"/>
      <c r="F43" s="72"/>
      <c r="G43" s="72"/>
    </row>
    <row r="44" spans="1:7" ht="15.75">
      <c r="A44" s="127" t="s">
        <v>271</v>
      </c>
      <c r="B44" s="42">
        <v>3593</v>
      </c>
      <c r="C44" s="43">
        <v>-270</v>
      </c>
      <c r="D44" s="121"/>
      <c r="E44" s="72"/>
      <c r="F44" s="72"/>
      <c r="G44" s="72"/>
    </row>
    <row r="45" spans="1:7" ht="15.75">
      <c r="A45" s="70" t="s">
        <v>219</v>
      </c>
      <c r="B45" s="42">
        <v>3604</v>
      </c>
      <c r="C45" s="43">
        <v>-220</v>
      </c>
      <c r="D45" s="121"/>
      <c r="E45" s="72"/>
      <c r="F45" s="72"/>
      <c r="G45" s="72"/>
    </row>
    <row r="46" spans="1:7" ht="15.75">
      <c r="A46" s="70" t="s">
        <v>220</v>
      </c>
      <c r="B46" s="42">
        <v>3603</v>
      </c>
      <c r="C46" s="43">
        <v>-45</v>
      </c>
      <c r="D46" s="121"/>
      <c r="E46" s="72"/>
      <c r="F46" s="72"/>
      <c r="G46" s="72"/>
    </row>
    <row r="47" spans="1:7" ht="15.75">
      <c r="A47" s="70" t="s">
        <v>310</v>
      </c>
      <c r="B47" s="42">
        <v>3610</v>
      </c>
      <c r="C47" s="43">
        <v>-50</v>
      </c>
      <c r="D47" s="121"/>
      <c r="E47" s="72"/>
      <c r="F47" s="72"/>
      <c r="G47" s="72"/>
    </row>
    <row r="48" spans="1:7" ht="15.75">
      <c r="A48" s="70" t="s">
        <v>221</v>
      </c>
      <c r="B48" s="42">
        <v>3530</v>
      </c>
      <c r="C48" s="43">
        <v>-290</v>
      </c>
      <c r="D48" s="121"/>
      <c r="E48" s="72"/>
      <c r="F48" s="72"/>
      <c r="G48" s="72"/>
    </row>
    <row r="49" spans="1:7" ht="15.75">
      <c r="A49" s="70" t="s">
        <v>222</v>
      </c>
      <c r="B49" s="42">
        <v>3560</v>
      </c>
      <c r="C49" s="43">
        <v>-1600</v>
      </c>
      <c r="D49" s="121"/>
      <c r="E49" s="72"/>
      <c r="F49" s="72"/>
      <c r="G49" s="72"/>
    </row>
    <row r="50" spans="1:7" ht="15.75">
      <c r="A50" s="70" t="s">
        <v>237</v>
      </c>
      <c r="B50" s="42">
        <v>3100</v>
      </c>
      <c r="C50" s="43">
        <v>-125</v>
      </c>
      <c r="D50" s="121"/>
      <c r="E50" s="72"/>
      <c r="F50" s="72"/>
      <c r="G50" s="72"/>
    </row>
    <row r="51" spans="1:7" ht="15.75">
      <c r="A51" s="70" t="s">
        <v>311</v>
      </c>
      <c r="B51" s="42"/>
      <c r="C51" s="43">
        <v>-400</v>
      </c>
      <c r="D51" s="121"/>
      <c r="E51" s="72"/>
      <c r="F51" s="72"/>
      <c r="G51" s="72"/>
    </row>
    <row r="52" spans="1:7" ht="15.75">
      <c r="A52" s="70" t="s">
        <v>234</v>
      </c>
      <c r="B52" s="42">
        <v>3310</v>
      </c>
      <c r="C52" s="43">
        <v>-200</v>
      </c>
      <c r="D52" s="121"/>
      <c r="E52" s="72"/>
      <c r="F52" s="72"/>
      <c r="G52" s="72"/>
    </row>
    <row r="53" spans="1:7" ht="15.75">
      <c r="A53" s="70" t="s">
        <v>238</v>
      </c>
      <c r="B53" s="42">
        <v>3410</v>
      </c>
      <c r="C53" s="43">
        <v>-50</v>
      </c>
      <c r="D53" s="121"/>
      <c r="E53" s="72"/>
      <c r="F53" s="72"/>
      <c r="G53" s="72"/>
    </row>
    <row r="54" spans="1:7" ht="15.75">
      <c r="A54" s="70" t="s">
        <v>242</v>
      </c>
      <c r="B54" s="42">
        <v>3240</v>
      </c>
      <c r="C54" s="43">
        <v>205</v>
      </c>
      <c r="D54" s="121"/>
      <c r="E54" s="72"/>
      <c r="F54" s="72"/>
      <c r="G54" s="72"/>
    </row>
    <row r="55" spans="1:7" ht="15.75">
      <c r="A55" s="70" t="s">
        <v>357</v>
      </c>
      <c r="B55" s="42">
        <v>3302</v>
      </c>
      <c r="C55" s="43">
        <v>150</v>
      </c>
      <c r="D55" s="121"/>
      <c r="E55" s="72">
        <v>200</v>
      </c>
      <c r="F55" s="72">
        <v>250</v>
      </c>
      <c r="G55" s="72">
        <v>250</v>
      </c>
    </row>
    <row r="56" spans="1:7" ht="15.75">
      <c r="A56" s="70" t="s">
        <v>245</v>
      </c>
      <c r="B56" s="42">
        <v>3100</v>
      </c>
      <c r="C56" s="43">
        <v>450</v>
      </c>
      <c r="D56" s="121"/>
      <c r="E56" s="72"/>
      <c r="F56" s="72"/>
      <c r="G56" s="72"/>
    </row>
    <row r="57" spans="1:7" ht="15.75">
      <c r="A57" s="70" t="s">
        <v>243</v>
      </c>
      <c r="B57" s="42">
        <v>3531</v>
      </c>
      <c r="C57" s="43">
        <v>395</v>
      </c>
      <c r="D57" s="121"/>
      <c r="E57" s="72"/>
      <c r="F57" s="72"/>
      <c r="G57" s="72"/>
    </row>
    <row r="58" spans="1:7" ht="15.75">
      <c r="A58" s="70" t="s">
        <v>244</v>
      </c>
      <c r="B58" s="42">
        <v>3504</v>
      </c>
      <c r="C58" s="43">
        <v>-115</v>
      </c>
      <c r="D58" s="121"/>
      <c r="E58" s="72"/>
      <c r="F58" s="72"/>
      <c r="G58" s="72"/>
    </row>
    <row r="59" spans="1:7" ht="15.75">
      <c r="A59" s="127" t="s">
        <v>475</v>
      </c>
      <c r="B59" s="42">
        <v>3616</v>
      </c>
      <c r="C59" s="43">
        <v>200</v>
      </c>
      <c r="D59" s="121"/>
      <c r="E59" s="72"/>
      <c r="F59" s="72"/>
      <c r="G59" s="72"/>
    </row>
    <row r="60" spans="1:7" ht="15.75">
      <c r="A60" s="127" t="s">
        <v>352</v>
      </c>
      <c r="B60" s="42">
        <v>3100</v>
      </c>
      <c r="C60" s="43">
        <v>-140</v>
      </c>
      <c r="D60" s="121"/>
      <c r="E60" s="72"/>
      <c r="F60" s="72"/>
      <c r="G60" s="72"/>
    </row>
    <row r="61" spans="1:7" ht="15.75">
      <c r="A61" s="127" t="s">
        <v>260</v>
      </c>
      <c r="B61" s="42">
        <v>3230</v>
      </c>
      <c r="C61" s="43">
        <v>1150</v>
      </c>
      <c r="D61" s="121"/>
      <c r="E61" s="72"/>
      <c r="F61" s="72"/>
      <c r="G61" s="72"/>
    </row>
    <row r="62" spans="1:7" ht="15.75">
      <c r="A62" s="127" t="s">
        <v>259</v>
      </c>
      <c r="B62" s="42">
        <v>3231</v>
      </c>
      <c r="C62" s="43">
        <v>520</v>
      </c>
      <c r="D62" s="121"/>
      <c r="E62" s="72"/>
      <c r="F62" s="72"/>
      <c r="G62" s="72"/>
    </row>
    <row r="63" spans="1:7" ht="15.75">
      <c r="A63" s="127" t="s">
        <v>258</v>
      </c>
      <c r="B63" s="42">
        <v>3240</v>
      </c>
      <c r="C63" s="43">
        <v>75</v>
      </c>
      <c r="D63" s="121"/>
      <c r="E63" s="72"/>
      <c r="F63" s="72"/>
      <c r="G63" s="72"/>
    </row>
    <row r="64" spans="1:7" ht="15.75">
      <c r="A64" s="127" t="s">
        <v>265</v>
      </c>
      <c r="B64" s="42">
        <v>3301</v>
      </c>
      <c r="C64" s="43">
        <v>230</v>
      </c>
      <c r="D64" s="121"/>
      <c r="E64" s="72"/>
      <c r="F64" s="72"/>
      <c r="G64" s="72"/>
    </row>
    <row r="65" spans="1:7" ht="15.75">
      <c r="A65" s="127" t="s">
        <v>263</v>
      </c>
      <c r="B65" s="42">
        <v>3531</v>
      </c>
      <c r="C65" s="43">
        <v>-1000</v>
      </c>
      <c r="D65" s="121"/>
      <c r="E65" s="72"/>
      <c r="F65" s="72"/>
      <c r="G65" s="72"/>
    </row>
    <row r="66" spans="1:7" ht="15.75">
      <c r="A66" s="127" t="s">
        <v>306</v>
      </c>
      <c r="B66" s="42">
        <v>3550</v>
      </c>
      <c r="C66" s="43">
        <v>170</v>
      </c>
      <c r="D66" s="121"/>
      <c r="E66" s="72"/>
      <c r="F66" s="72"/>
      <c r="G66" s="72"/>
    </row>
    <row r="67" spans="1:7" ht="15.75">
      <c r="A67" s="127" t="s">
        <v>303</v>
      </c>
      <c r="B67" s="42">
        <v>3560</v>
      </c>
      <c r="C67" s="43">
        <v>-250</v>
      </c>
      <c r="D67" s="121">
        <v>-250</v>
      </c>
      <c r="E67" s="72">
        <v>-250</v>
      </c>
      <c r="F67" s="72">
        <v>-250</v>
      </c>
      <c r="G67" s="72">
        <v>-250</v>
      </c>
    </row>
    <row r="68" spans="1:7" ht="15.75">
      <c r="A68" s="127" t="s">
        <v>261</v>
      </c>
      <c r="B68" s="42">
        <v>3711</v>
      </c>
      <c r="C68" s="43">
        <v>125</v>
      </c>
      <c r="D68" s="121"/>
      <c r="E68" s="72"/>
      <c r="F68" s="72"/>
      <c r="G68" s="72"/>
    </row>
    <row r="69" spans="1:7" ht="15.75">
      <c r="A69" s="127" t="s">
        <v>264</v>
      </c>
      <c r="B69" s="42" t="s">
        <v>262</v>
      </c>
      <c r="C69" s="43">
        <v>-750</v>
      </c>
      <c r="D69" s="121"/>
      <c r="E69" s="72"/>
      <c r="F69" s="72"/>
      <c r="G69" s="72"/>
    </row>
    <row r="70" spans="1:7" ht="15.75">
      <c r="A70" s="127" t="s">
        <v>350</v>
      </c>
      <c r="B70" s="42" t="s">
        <v>292</v>
      </c>
      <c r="C70" s="43">
        <v>2620</v>
      </c>
      <c r="D70" s="121"/>
      <c r="E70" s="72"/>
      <c r="F70" s="72"/>
      <c r="G70" s="72"/>
    </row>
    <row r="71" spans="1:7" ht="16.5" thickBot="1">
      <c r="A71" s="141" t="s">
        <v>58</v>
      </c>
      <c r="B71" s="42"/>
      <c r="C71" s="129">
        <f>SUM(C10:C70)</f>
        <v>15542</v>
      </c>
      <c r="D71" s="121"/>
      <c r="E71" s="72"/>
      <c r="F71" s="72"/>
      <c r="G71" s="72"/>
    </row>
    <row r="72" spans="1:7" ht="16.5" thickTop="1">
      <c r="A72" s="82"/>
      <c r="B72" s="42"/>
      <c r="C72" s="38"/>
      <c r="D72" s="121"/>
      <c r="E72" s="72"/>
      <c r="F72" s="72"/>
      <c r="G72" s="72"/>
    </row>
    <row r="73" spans="1:7" ht="15.75">
      <c r="A73" s="141" t="s">
        <v>52</v>
      </c>
      <c r="B73" s="42"/>
      <c r="C73" s="43"/>
      <c r="D73" s="121"/>
      <c r="E73" s="72"/>
      <c r="F73" s="72"/>
      <c r="G73" s="72"/>
    </row>
    <row r="74" spans="1:7" ht="15.75">
      <c r="A74" s="127"/>
      <c r="B74" s="42"/>
      <c r="C74" s="96"/>
      <c r="D74" s="257"/>
      <c r="E74" s="72"/>
      <c r="F74" s="72"/>
      <c r="G74" s="72"/>
    </row>
    <row r="75" spans="1:7" ht="16.5" thickBot="1">
      <c r="A75" s="141" t="s">
        <v>59</v>
      </c>
      <c r="B75" s="42"/>
      <c r="C75" s="256">
        <f>SUM(C73:C74)</f>
        <v>0</v>
      </c>
      <c r="D75" s="257"/>
      <c r="E75" s="72"/>
      <c r="F75" s="72"/>
      <c r="G75" s="72"/>
    </row>
    <row r="76" spans="1:7" ht="16.5" thickTop="1">
      <c r="A76" s="59"/>
      <c r="B76" s="47"/>
      <c r="C76" s="385"/>
      <c r="D76" s="168"/>
      <c r="E76" s="74"/>
      <c r="F76" s="74"/>
      <c r="G76" s="134"/>
    </row>
    <row r="77" spans="1:7" ht="16.5" thickBot="1">
      <c r="A77" s="73"/>
      <c r="B77" s="47"/>
      <c r="C77" s="167"/>
      <c r="D77" s="168"/>
      <c r="E77" s="74"/>
      <c r="F77" s="74"/>
      <c r="G77" s="134"/>
    </row>
    <row r="78" spans="1:7" ht="16.5" thickBot="1">
      <c r="A78" s="135" t="s">
        <v>55</v>
      </c>
      <c r="B78" s="136"/>
      <c r="C78" s="138">
        <f>+C7+C71+C75+C8</f>
        <v>296290</v>
      </c>
      <c r="D78" s="155">
        <f>SUM(D7:D77)</f>
        <v>310035</v>
      </c>
      <c r="E78" s="140">
        <f>SUM(E7:E77)</f>
        <v>309455</v>
      </c>
      <c r="F78" s="140">
        <f>SUM(F7:F77)</f>
        <v>308500</v>
      </c>
      <c r="G78" s="140">
        <f>SUM(G7:G77)</f>
        <v>307495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9" r:id="rId1"/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A21" sqref="A21"/>
    </sheetView>
  </sheetViews>
  <sheetFormatPr defaultColWidth="11.421875" defaultRowHeight="12.75"/>
  <cols>
    <col min="1" max="1" width="38.7109375" style="1" customWidth="1"/>
    <col min="2" max="2" width="11.28125" style="106" customWidth="1"/>
    <col min="3" max="3" width="13.00390625" style="3" customWidth="1"/>
    <col min="4" max="7" width="11.7109375" style="3" customWidth="1"/>
    <col min="8" max="16384" width="9.8515625" style="1" customWidth="1"/>
  </cols>
  <sheetData>
    <row r="1" ht="15">
      <c r="G1" s="5"/>
    </row>
    <row r="2" spans="1:7" ht="26.25" thickBot="1">
      <c r="A2" s="107" t="s">
        <v>42</v>
      </c>
      <c r="B2" s="108"/>
      <c r="C2" s="7"/>
      <c r="D2" s="7"/>
      <c r="E2" s="7"/>
      <c r="F2" s="8"/>
      <c r="G2" s="9" t="s">
        <v>1</v>
      </c>
    </row>
    <row r="3" spans="1:7" ht="18.75" thickTop="1">
      <c r="A3" s="10"/>
      <c r="B3" s="109"/>
      <c r="C3" s="12"/>
      <c r="D3" s="12"/>
      <c r="E3" s="12"/>
      <c r="F3" s="12"/>
      <c r="G3" s="12"/>
    </row>
    <row r="4" spans="1:7" ht="22.5">
      <c r="A4" s="13"/>
      <c r="B4" s="110"/>
      <c r="C4" s="16" t="s">
        <v>46</v>
      </c>
      <c r="D4" s="111"/>
      <c r="E4" s="18" t="s">
        <v>3</v>
      </c>
      <c r="F4" s="19"/>
      <c r="G4" s="20"/>
    </row>
    <row r="5" spans="1:7" ht="18.75">
      <c r="A5" s="21"/>
      <c r="B5" s="22"/>
      <c r="C5" s="24" t="s">
        <v>47</v>
      </c>
      <c r="D5" s="112" t="s">
        <v>6</v>
      </c>
      <c r="E5" s="26"/>
      <c r="F5" s="27"/>
      <c r="G5" s="28"/>
    </row>
    <row r="6" spans="1:7" ht="20.25">
      <c r="A6" s="29" t="s">
        <v>7</v>
      </c>
      <c r="B6" s="30" t="s">
        <v>8</v>
      </c>
      <c r="C6" s="113">
        <v>2011</v>
      </c>
      <c r="D6" s="114">
        <v>2012</v>
      </c>
      <c r="E6" s="34">
        <v>2013</v>
      </c>
      <c r="F6" s="35">
        <v>2014</v>
      </c>
      <c r="G6" s="35">
        <v>2015</v>
      </c>
    </row>
    <row r="7" spans="1:7" ht="15.75">
      <c r="A7" s="36" t="s">
        <v>48</v>
      </c>
      <c r="B7" s="115"/>
      <c r="C7" s="156">
        <v>14190</v>
      </c>
      <c r="D7" s="146">
        <f>C60</f>
        <v>11282</v>
      </c>
      <c r="E7" s="119">
        <f>+D7</f>
        <v>11282</v>
      </c>
      <c r="F7" s="119">
        <f>+D7</f>
        <v>11282</v>
      </c>
      <c r="G7" s="119">
        <f>+D7</f>
        <v>11282</v>
      </c>
    </row>
    <row r="8" spans="1:7" ht="15.75">
      <c r="A8" s="79" t="s">
        <v>386</v>
      </c>
      <c r="B8" s="115"/>
      <c r="C8" s="120">
        <v>-1800</v>
      </c>
      <c r="D8" s="147">
        <f>-C37</f>
        <v>-55</v>
      </c>
      <c r="E8" s="40">
        <f>-C37</f>
        <v>-55</v>
      </c>
      <c r="F8" s="40">
        <f>-C37</f>
        <v>-55</v>
      </c>
      <c r="G8" s="40">
        <f>-C37</f>
        <v>-55</v>
      </c>
    </row>
    <row r="9" spans="1:7" ht="15.75">
      <c r="A9" s="36"/>
      <c r="B9" s="115"/>
      <c r="C9" s="120"/>
      <c r="D9" s="146"/>
      <c r="E9" s="119"/>
      <c r="F9" s="119"/>
      <c r="G9" s="119"/>
    </row>
    <row r="10" spans="1:7" ht="15.75">
      <c r="A10" s="36" t="s">
        <v>49</v>
      </c>
      <c r="B10" s="115"/>
      <c r="C10" s="120"/>
      <c r="D10" s="146"/>
      <c r="E10" s="119"/>
      <c r="F10" s="119"/>
      <c r="G10" s="119"/>
    </row>
    <row r="11" spans="1:7" s="248" customFormat="1" ht="15.75">
      <c r="A11" s="70" t="s">
        <v>250</v>
      </c>
      <c r="B11" s="42" t="s">
        <v>134</v>
      </c>
      <c r="C11" s="43">
        <v>282</v>
      </c>
      <c r="D11" s="121">
        <v>35</v>
      </c>
      <c r="E11" s="72">
        <v>35</v>
      </c>
      <c r="F11" s="72">
        <v>35</v>
      </c>
      <c r="G11" s="72">
        <v>35</v>
      </c>
    </row>
    <row r="12" spans="1:7" s="248" customFormat="1" ht="15.75">
      <c r="A12" s="415" t="s">
        <v>444</v>
      </c>
      <c r="B12" s="42">
        <v>5111</v>
      </c>
      <c r="C12" s="45"/>
      <c r="D12" s="409">
        <v>-50</v>
      </c>
      <c r="E12" s="238">
        <v>-50</v>
      </c>
      <c r="F12" s="238">
        <v>-50</v>
      </c>
      <c r="G12" s="238">
        <v>-50</v>
      </c>
    </row>
    <row r="13" spans="1:7" s="248" customFormat="1" ht="15.75">
      <c r="A13" s="415" t="s">
        <v>442</v>
      </c>
      <c r="B13" s="42">
        <v>5120</v>
      </c>
      <c r="C13" s="45"/>
      <c r="D13" s="409">
        <v>50</v>
      </c>
      <c r="E13" s="238">
        <v>50</v>
      </c>
      <c r="F13" s="238">
        <v>50</v>
      </c>
      <c r="G13" s="238">
        <v>50</v>
      </c>
    </row>
    <row r="14" spans="1:7" s="248" customFormat="1" ht="15.75">
      <c r="A14" s="415" t="s">
        <v>440</v>
      </c>
      <c r="B14" s="42">
        <v>5210</v>
      </c>
      <c r="C14" s="45"/>
      <c r="D14" s="409">
        <v>25</v>
      </c>
      <c r="E14" s="238">
        <v>25</v>
      </c>
      <c r="F14" s="238">
        <v>25</v>
      </c>
      <c r="G14" s="238">
        <v>25</v>
      </c>
    </row>
    <row r="15" spans="1:7" s="248" customFormat="1" ht="15.75">
      <c r="A15" s="415" t="s">
        <v>441</v>
      </c>
      <c r="B15" s="42">
        <v>5320</v>
      </c>
      <c r="C15" s="45"/>
      <c r="D15" s="409">
        <v>38</v>
      </c>
      <c r="E15" s="238">
        <v>38</v>
      </c>
      <c r="F15" s="238">
        <v>38</v>
      </c>
      <c r="G15" s="238">
        <v>38</v>
      </c>
    </row>
    <row r="16" spans="1:7" s="248" customFormat="1" ht="15.75">
      <c r="A16" s="415" t="s">
        <v>443</v>
      </c>
      <c r="B16" s="42">
        <v>5320</v>
      </c>
      <c r="C16" s="45"/>
      <c r="D16" s="409">
        <v>40</v>
      </c>
      <c r="E16" s="238">
        <v>40</v>
      </c>
      <c r="F16" s="238">
        <v>40</v>
      </c>
      <c r="G16" s="238">
        <v>40</v>
      </c>
    </row>
    <row r="17" spans="1:7" s="248" customFormat="1" ht="15.75">
      <c r="A17" s="415" t="s">
        <v>476</v>
      </c>
      <c r="B17" s="42">
        <v>5410</v>
      </c>
      <c r="C17" s="45"/>
      <c r="D17" s="409">
        <v>215</v>
      </c>
      <c r="E17" s="238">
        <v>-35</v>
      </c>
      <c r="F17" s="238">
        <v>-35</v>
      </c>
      <c r="G17" s="238">
        <v>-35</v>
      </c>
    </row>
    <row r="18" spans="1:7" s="248" customFormat="1" ht="15.75">
      <c r="A18" s="415" t="s">
        <v>477</v>
      </c>
      <c r="B18" s="42">
        <v>5500</v>
      </c>
      <c r="C18" s="45"/>
      <c r="D18" s="409">
        <v>-210</v>
      </c>
      <c r="E18" s="238">
        <v>-210</v>
      </c>
      <c r="F18" s="238">
        <v>-210</v>
      </c>
      <c r="G18" s="238">
        <v>-210</v>
      </c>
    </row>
    <row r="19" spans="1:7" s="248" customFormat="1" ht="15.75">
      <c r="A19" s="415" t="s">
        <v>439</v>
      </c>
      <c r="B19" s="42">
        <v>5610</v>
      </c>
      <c r="C19" s="45"/>
      <c r="D19" s="409">
        <v>60</v>
      </c>
      <c r="E19" s="238">
        <v>60</v>
      </c>
      <c r="F19" s="238">
        <v>60</v>
      </c>
      <c r="G19" s="238">
        <v>60</v>
      </c>
    </row>
    <row r="20" spans="1:7" s="248" customFormat="1" ht="15.75">
      <c r="A20" s="415" t="s">
        <v>438</v>
      </c>
      <c r="B20" s="42">
        <v>5720</v>
      </c>
      <c r="C20" s="45"/>
      <c r="D20" s="409">
        <v>65</v>
      </c>
      <c r="E20" s="238">
        <v>65</v>
      </c>
      <c r="F20" s="238">
        <v>65</v>
      </c>
      <c r="G20" s="238">
        <v>65</v>
      </c>
    </row>
    <row r="21" spans="1:7" s="248" customFormat="1" ht="15.75">
      <c r="A21" s="459" t="s">
        <v>527</v>
      </c>
      <c r="B21" s="259">
        <v>5610</v>
      </c>
      <c r="C21" s="45"/>
      <c r="D21" s="269">
        <v>-250</v>
      </c>
      <c r="E21" s="276">
        <v>-250</v>
      </c>
      <c r="F21" s="276">
        <v>-250</v>
      </c>
      <c r="G21" s="276">
        <v>-250</v>
      </c>
    </row>
    <row r="22" spans="1:7" ht="15.75">
      <c r="A22" s="70" t="s">
        <v>129</v>
      </c>
      <c r="B22" s="42">
        <v>5410</v>
      </c>
      <c r="C22" s="43">
        <v>-400</v>
      </c>
      <c r="D22" s="121"/>
      <c r="E22" s="72"/>
      <c r="F22" s="72"/>
      <c r="G22" s="72"/>
    </row>
    <row r="23" spans="1:7" ht="15.75">
      <c r="A23" s="70" t="s">
        <v>312</v>
      </c>
      <c r="B23" s="42">
        <v>5210</v>
      </c>
      <c r="C23" s="43">
        <v>-240</v>
      </c>
      <c r="D23" s="121"/>
      <c r="E23" s="72"/>
      <c r="F23" s="72"/>
      <c r="G23" s="72"/>
    </row>
    <row r="24" spans="1:7" ht="15.75">
      <c r="A24" s="70" t="s">
        <v>230</v>
      </c>
      <c r="B24" s="42">
        <v>5100</v>
      </c>
      <c r="C24" s="43">
        <v>-135</v>
      </c>
      <c r="D24" s="121"/>
      <c r="E24" s="72"/>
      <c r="F24" s="72"/>
      <c r="G24" s="72"/>
    </row>
    <row r="25" spans="1:7" ht="15.75">
      <c r="A25" s="70" t="s">
        <v>232</v>
      </c>
      <c r="B25" s="42"/>
      <c r="C25" s="43">
        <v>-150</v>
      </c>
      <c r="D25" s="121"/>
      <c r="E25" s="72"/>
      <c r="F25" s="72"/>
      <c r="G25" s="72"/>
    </row>
    <row r="26" spans="1:7" ht="15.75">
      <c r="A26" s="70" t="s">
        <v>233</v>
      </c>
      <c r="B26" s="42">
        <v>5410</v>
      </c>
      <c r="C26" s="43">
        <v>-150</v>
      </c>
      <c r="D26" s="121"/>
      <c r="E26" s="72"/>
      <c r="F26" s="72"/>
      <c r="G26" s="72"/>
    </row>
    <row r="27" spans="1:7" ht="15.75">
      <c r="A27" s="70" t="s">
        <v>237</v>
      </c>
      <c r="B27" s="42">
        <v>5100</v>
      </c>
      <c r="C27" s="43">
        <v>-70</v>
      </c>
      <c r="D27" s="121"/>
      <c r="E27" s="72"/>
      <c r="F27" s="72"/>
      <c r="G27" s="72"/>
    </row>
    <row r="28" spans="1:7" ht="15.75">
      <c r="A28" s="70" t="s">
        <v>295</v>
      </c>
      <c r="B28" s="42" t="s">
        <v>134</v>
      </c>
      <c r="C28" s="43">
        <v>50</v>
      </c>
      <c r="D28" s="121"/>
      <c r="E28" s="72"/>
      <c r="F28" s="72"/>
      <c r="G28" s="72"/>
    </row>
    <row r="29" spans="1:7" ht="15.75">
      <c r="A29" s="70" t="s">
        <v>340</v>
      </c>
      <c r="B29" s="42">
        <v>5500</v>
      </c>
      <c r="C29" s="43">
        <v>-100</v>
      </c>
      <c r="D29" s="121"/>
      <c r="E29" s="72"/>
      <c r="F29" s="72"/>
      <c r="G29" s="72"/>
    </row>
    <row r="30" spans="1:7" ht="15.75">
      <c r="A30" s="70" t="s">
        <v>334</v>
      </c>
      <c r="B30" s="42"/>
      <c r="C30" s="43">
        <v>-150</v>
      </c>
      <c r="D30" s="121"/>
      <c r="E30" s="72"/>
      <c r="F30" s="72"/>
      <c r="G30" s="72"/>
    </row>
    <row r="31" spans="1:7" ht="15.75">
      <c r="A31" s="70" t="s">
        <v>339</v>
      </c>
      <c r="B31" s="42">
        <v>5410</v>
      </c>
      <c r="C31" s="43">
        <v>-100</v>
      </c>
      <c r="D31" s="121"/>
      <c r="E31" s="72"/>
      <c r="F31" s="72"/>
      <c r="G31" s="72"/>
    </row>
    <row r="32" spans="1:7" ht="16.5" thickBot="1">
      <c r="A32" s="141" t="s">
        <v>58</v>
      </c>
      <c r="B32" s="169"/>
      <c r="C32" s="129">
        <f>SUM(C10:C31)</f>
        <v>-1163</v>
      </c>
      <c r="D32" s="170"/>
      <c r="E32" s="151"/>
      <c r="F32" s="151"/>
      <c r="G32" s="72"/>
    </row>
    <row r="33" spans="1:7" ht="16.5" thickTop="1">
      <c r="A33" s="70"/>
      <c r="B33" s="42"/>
      <c r="C33" s="38"/>
      <c r="D33" s="121"/>
      <c r="E33" s="72"/>
      <c r="F33" s="72"/>
      <c r="G33" s="72"/>
    </row>
    <row r="34" spans="1:7" ht="15.75">
      <c r="A34" s="82" t="s">
        <v>52</v>
      </c>
      <c r="B34" s="42"/>
      <c r="C34" s="43"/>
      <c r="D34" s="121"/>
      <c r="E34" s="72"/>
      <c r="F34" s="72"/>
      <c r="G34" s="72"/>
    </row>
    <row r="35" spans="1:7" ht="15.75">
      <c r="A35" s="70" t="s">
        <v>360</v>
      </c>
      <c r="B35" s="42">
        <v>5100</v>
      </c>
      <c r="C35" s="43">
        <v>55</v>
      </c>
      <c r="D35" s="121"/>
      <c r="E35" s="72"/>
      <c r="F35" s="72"/>
      <c r="G35" s="72"/>
    </row>
    <row r="36" spans="1:7" s="152" customFormat="1" ht="15.75">
      <c r="A36" s="70" t="s">
        <v>62</v>
      </c>
      <c r="B36" s="42">
        <v>5914</v>
      </c>
      <c r="C36" s="43">
        <v>0</v>
      </c>
      <c r="D36" s="121">
        <v>100</v>
      </c>
      <c r="E36" s="72">
        <v>0</v>
      </c>
      <c r="F36" s="72">
        <v>100</v>
      </c>
      <c r="G36" s="72">
        <v>0</v>
      </c>
    </row>
    <row r="37" spans="1:7" ht="16.5" thickBot="1">
      <c r="A37" s="82" t="s">
        <v>63</v>
      </c>
      <c r="B37" s="169"/>
      <c r="C37" s="129">
        <f>SUM(C34:C36)</f>
        <v>55</v>
      </c>
      <c r="D37" s="170"/>
      <c r="E37" s="151"/>
      <c r="F37" s="151"/>
      <c r="G37" s="72"/>
    </row>
    <row r="38" spans="1:7" ht="16.5" thickTop="1">
      <c r="A38" s="82"/>
      <c r="B38" s="169"/>
      <c r="C38" s="43"/>
      <c r="D38" s="170"/>
      <c r="E38" s="151"/>
      <c r="F38" s="151"/>
      <c r="G38" s="134"/>
    </row>
    <row r="39" spans="1:7" ht="15.75">
      <c r="A39" s="82"/>
      <c r="B39" s="169"/>
      <c r="C39" s="43"/>
      <c r="D39" s="170"/>
      <c r="E39" s="151"/>
      <c r="F39" s="151"/>
      <c r="G39" s="134"/>
    </row>
    <row r="40" spans="1:7" ht="15.75">
      <c r="A40" s="82"/>
      <c r="B40" s="169"/>
      <c r="C40" s="43"/>
      <c r="D40" s="170"/>
      <c r="E40" s="151"/>
      <c r="F40" s="151"/>
      <c r="G40" s="134"/>
    </row>
    <row r="41" spans="1:7" ht="15.75">
      <c r="A41" s="82"/>
      <c r="B41" s="169"/>
      <c r="C41" s="43"/>
      <c r="D41" s="170"/>
      <c r="E41" s="151"/>
      <c r="F41" s="151"/>
      <c r="G41" s="134"/>
    </row>
    <row r="42" spans="1:7" ht="15.75">
      <c r="A42" s="82"/>
      <c r="B42" s="169"/>
      <c r="C42" s="43"/>
      <c r="D42" s="170"/>
      <c r="E42" s="151"/>
      <c r="F42" s="151"/>
      <c r="G42" s="134"/>
    </row>
    <row r="43" spans="1:7" ht="15.75">
      <c r="A43" s="82"/>
      <c r="B43" s="169"/>
      <c r="C43" s="43"/>
      <c r="D43" s="170"/>
      <c r="E43" s="151"/>
      <c r="F43" s="151"/>
      <c r="G43" s="134"/>
    </row>
    <row r="44" spans="1:7" ht="15.75">
      <c r="A44" s="82"/>
      <c r="B44" s="169"/>
      <c r="C44" s="43"/>
      <c r="D44" s="170"/>
      <c r="E44" s="151"/>
      <c r="F44" s="151"/>
      <c r="G44" s="134"/>
    </row>
    <row r="45" spans="1:7" ht="15.75">
      <c r="A45" s="82"/>
      <c r="B45" s="169"/>
      <c r="C45" s="43"/>
      <c r="D45" s="170"/>
      <c r="E45" s="151"/>
      <c r="F45" s="151"/>
      <c r="G45" s="134"/>
    </row>
    <row r="46" spans="1:7" ht="15.75">
      <c r="A46" s="82"/>
      <c r="B46" s="169"/>
      <c r="C46" s="43"/>
      <c r="D46" s="170"/>
      <c r="E46" s="151"/>
      <c r="F46" s="151"/>
      <c r="G46" s="134"/>
    </row>
    <row r="47" spans="1:7" ht="15.75">
      <c r="A47" s="82"/>
      <c r="B47" s="169"/>
      <c r="C47" s="43"/>
      <c r="D47" s="170"/>
      <c r="E47" s="151"/>
      <c r="F47" s="151"/>
      <c r="G47" s="134"/>
    </row>
    <row r="48" spans="1:7" ht="15.75">
      <c r="A48" s="82"/>
      <c r="B48" s="169"/>
      <c r="C48" s="43"/>
      <c r="D48" s="170"/>
      <c r="E48" s="151"/>
      <c r="F48" s="151"/>
      <c r="G48" s="134"/>
    </row>
    <row r="49" spans="1:7" ht="15.75">
      <c r="A49" s="82"/>
      <c r="B49" s="169"/>
      <c r="C49" s="43"/>
      <c r="D49" s="170"/>
      <c r="E49" s="151"/>
      <c r="F49" s="151"/>
      <c r="G49" s="134"/>
    </row>
    <row r="50" spans="1:7" ht="15.75">
      <c r="A50" s="82"/>
      <c r="B50" s="169"/>
      <c r="C50" s="43"/>
      <c r="D50" s="170"/>
      <c r="E50" s="151"/>
      <c r="F50" s="151"/>
      <c r="G50" s="134"/>
    </row>
    <row r="51" spans="1:7" ht="15.75">
      <c r="A51" s="82"/>
      <c r="B51" s="169"/>
      <c r="C51" s="43"/>
      <c r="D51" s="170"/>
      <c r="E51" s="151"/>
      <c r="F51" s="151"/>
      <c r="G51" s="134"/>
    </row>
    <row r="52" spans="1:7" ht="15.75">
      <c r="A52" s="82"/>
      <c r="B52" s="169"/>
      <c r="C52" s="43"/>
      <c r="D52" s="170"/>
      <c r="E52" s="151"/>
      <c r="F52" s="151"/>
      <c r="G52" s="134"/>
    </row>
    <row r="53" spans="1:7" ht="15.75">
      <c r="A53" s="82"/>
      <c r="B53" s="169"/>
      <c r="C53" s="43"/>
      <c r="D53" s="170"/>
      <c r="E53" s="151"/>
      <c r="F53" s="151"/>
      <c r="G53" s="134"/>
    </row>
    <row r="54" spans="1:7" ht="15.75">
      <c r="A54" s="82"/>
      <c r="B54" s="169"/>
      <c r="C54" s="43"/>
      <c r="D54" s="170"/>
      <c r="E54" s="151"/>
      <c r="F54" s="151"/>
      <c r="G54" s="134"/>
    </row>
    <row r="55" spans="1:7" ht="15.75">
      <c r="A55" s="82"/>
      <c r="B55" s="169"/>
      <c r="C55" s="43"/>
      <c r="D55" s="170"/>
      <c r="E55" s="151"/>
      <c r="F55" s="151"/>
      <c r="G55" s="134"/>
    </row>
    <row r="56" spans="1:7" ht="15.75">
      <c r="A56" s="82"/>
      <c r="B56" s="169"/>
      <c r="C56" s="43"/>
      <c r="D56" s="170"/>
      <c r="E56" s="151"/>
      <c r="F56" s="151"/>
      <c r="G56" s="134"/>
    </row>
    <row r="57" spans="1:7" ht="15.75">
      <c r="A57" s="82"/>
      <c r="B57" s="169"/>
      <c r="C57" s="43"/>
      <c r="D57" s="170"/>
      <c r="E57" s="151"/>
      <c r="F57" s="151"/>
      <c r="G57" s="134"/>
    </row>
    <row r="58" spans="1:7" ht="15.75">
      <c r="A58" s="82"/>
      <c r="B58" s="169"/>
      <c r="C58" s="43"/>
      <c r="D58" s="170"/>
      <c r="E58" s="151"/>
      <c r="F58" s="151"/>
      <c r="G58" s="134"/>
    </row>
    <row r="59" spans="1:7" ht="16.5" thickBot="1">
      <c r="A59" s="70"/>
      <c r="B59" s="42"/>
      <c r="C59" s="43"/>
      <c r="D59" s="121"/>
      <c r="E59" s="72"/>
      <c r="F59" s="72"/>
      <c r="G59" s="134"/>
    </row>
    <row r="60" spans="1:7" ht="16.5" thickBot="1">
      <c r="A60" s="135" t="s">
        <v>55</v>
      </c>
      <c r="B60" s="136"/>
      <c r="C60" s="138">
        <f>+C7+C32+C37+C8</f>
        <v>11282</v>
      </c>
      <c r="D60" s="155">
        <f>SUM(D7:D59)</f>
        <v>11345</v>
      </c>
      <c r="E60" s="140">
        <f>SUM(E7:E59)</f>
        <v>10995</v>
      </c>
      <c r="F60" s="140">
        <f>SUM(F7:F59)</f>
        <v>11095</v>
      </c>
      <c r="G60" s="140">
        <f>SUM(G7:G59)</f>
        <v>10995</v>
      </c>
    </row>
  </sheetData>
  <printOptions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Eigersund Kommune</dc:creator>
  <cp:keywords/>
  <dc:description/>
  <cp:lastModifiedBy>Eigersund kommune</cp:lastModifiedBy>
  <cp:lastPrinted>2011-10-26T12:36:47Z</cp:lastPrinted>
  <dcterms:created xsi:type="dcterms:W3CDTF">2003-10-29T07:12:21Z</dcterms:created>
  <dcterms:modified xsi:type="dcterms:W3CDTF">2011-12-15T06:49:20Z</dcterms:modified>
  <cp:category/>
  <cp:version/>
  <cp:contentType/>
  <cp:contentStatus/>
  <cp:revision>1</cp:revision>
</cp:coreProperties>
</file>