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25" tabRatio="850" firstSheet="3" activeTab="14"/>
  </bookViews>
  <sheets>
    <sheet name="Forklaring" sheetId="1" r:id="rId1"/>
    <sheet name="Resultat" sheetId="2" r:id="rId2"/>
    <sheet name="D_Sentr_" sheetId="3" r:id="rId3"/>
    <sheet name="D_Kirken" sheetId="4" r:id="rId4"/>
    <sheet name="D_Kap 7" sheetId="5" r:id="rId5"/>
    <sheet name="D_Ku-Oppv" sheetId="6" r:id="rId6"/>
    <sheet name="D_H_O" sheetId="7" r:id="rId7"/>
    <sheet name="D_Teknisk" sheetId="8" r:id="rId8"/>
    <sheet name="Inv_totalt" sheetId="9" r:id="rId9"/>
    <sheet name="I_Sentr_" sheetId="10" r:id="rId10"/>
    <sheet name="I_Kirken" sheetId="11" r:id="rId11"/>
    <sheet name="I_Ku-Oppv" sheetId="12" r:id="rId12"/>
    <sheet name="I_H_O" sheetId="13" r:id="rId13"/>
    <sheet name="I_VAR" sheetId="14" r:id="rId14"/>
    <sheet name="I_Teknisk" sheetId="15" r:id="rId15"/>
  </sheets>
  <definedNames>
    <definedName name="Excel_BuiltIn_Print_Area_2">'D_Sentr_'!$A$1:$G$58</definedName>
    <definedName name="Excel_BuiltIn_Print_Area_6_1">'D_H_O'!$A$1:$G$58</definedName>
    <definedName name="_xlnm.Print_Area" localSheetId="6">'D_H_O'!$A$1:$G$58</definedName>
    <definedName name="_xlnm.Print_Area" localSheetId="4">'D_Kap 7'!$A$1:$G$58</definedName>
    <definedName name="_xlnm.Print_Area" localSheetId="3">'D_Kirken'!$A$1:$G$58</definedName>
    <definedName name="_xlnm.Print_Area" localSheetId="5">'D_Ku-Oppv'!$A$1:$G$58</definedName>
    <definedName name="_xlnm.Print_Area" localSheetId="2">'D_Sentr_'!$A$1:$G$58</definedName>
    <definedName name="_xlnm.Print_Area" localSheetId="7">'D_Teknisk'!$A$1:$G$58</definedName>
    <definedName name="_xlnm.Print_Area" localSheetId="12">'I_H_O'!$A$1:$G$58</definedName>
    <definedName name="_xlnm.Print_Area" localSheetId="10">'I_Kirken'!$A$1:$G$58</definedName>
    <definedName name="_xlnm.Print_Area" localSheetId="11">'I_Ku-Oppv'!$A$1:$G$58</definedName>
    <definedName name="_xlnm.Print_Area" localSheetId="9">'I_Sentr_'!$A$1:$G$58</definedName>
    <definedName name="_xlnm.Print_Area" localSheetId="14">'I_Teknisk'!$A$1:$G$58</definedName>
    <definedName name="_xlnm.Print_Area" localSheetId="13">'I_VAR'!$A$1:$G$58</definedName>
    <definedName name="_xlnm.Print_Area" localSheetId="8">'Inv_totalt'!$A$1:$H$45</definedName>
    <definedName name="_xlnm.Print_Area" localSheetId="1">'Resultat'!$B$1:$I$68</definedName>
    <definedName name="_xlnm.Print_Titles" localSheetId="6">'D_H_O'!$1:$6</definedName>
    <definedName name="_xlnm.Print_Titles" localSheetId="4">'D_Kap 7'!$1:$6</definedName>
    <definedName name="_xlnm.Print_Titles" localSheetId="3">'D_Kirken'!$1:$6</definedName>
    <definedName name="_xlnm.Print_Titles" localSheetId="5">'D_Ku-Oppv'!$1:$6</definedName>
    <definedName name="_xlnm.Print_Titles" localSheetId="2">'D_Sentr_'!$1:$6</definedName>
    <definedName name="_xlnm.Print_Titles" localSheetId="7">'D_Teknisk'!$1:$6</definedName>
    <definedName name="_xlnm.Print_Titles" localSheetId="12">'I_H_O'!$1:$6</definedName>
    <definedName name="_xlnm.Print_Titles" localSheetId="10">'I_Kirken'!$1:$6</definedName>
    <definedName name="_xlnm.Print_Titles" localSheetId="11">'I_Ku-Oppv'!$1:$6</definedName>
    <definedName name="_xlnm.Print_Titles" localSheetId="9">'I_Sentr_'!$1:$6</definedName>
    <definedName name="_xlnm.Print_Titles" localSheetId="14">'I_Teknisk'!$1:$6</definedName>
    <definedName name="_xlnm.Print_Titles" localSheetId="13">'I_VAR'!$1:$6</definedName>
    <definedName name="_xlnm.Print_Titles" localSheetId="8">'Inv_totalt'!$1:$6</definedName>
  </definedNames>
  <calcPr fullCalcOnLoad="1"/>
</workbook>
</file>

<file path=xl/comments12.xml><?xml version="1.0" encoding="utf-8"?>
<comments xmlns="http://schemas.openxmlformats.org/spreadsheetml/2006/main">
  <authors>
    <author>TOliversen</author>
  </authors>
  <commentList>
    <comment ref="D16" authorId="0">
      <text>
        <r>
          <rPr>
            <b/>
            <sz val="9"/>
            <rFont val="Tahoma"/>
            <family val="0"/>
          </rPr>
          <t>TOliversen:</t>
        </r>
        <r>
          <rPr>
            <sz val="9"/>
            <rFont val="Tahoma"/>
            <family val="0"/>
          </rPr>
          <t xml:space="preserve">
Egen sak i Formannskapet. Jeg har laget et eget notat. Ref. 13/728. Dato 02.05.13.</t>
        </r>
      </text>
    </comment>
  </commentList>
</comments>
</file>

<file path=xl/comments2.xml><?xml version="1.0" encoding="utf-8"?>
<comments xmlns="http://schemas.openxmlformats.org/spreadsheetml/2006/main">
  <authors>
    <author/>
    <author>TOliversen</author>
  </authors>
  <commentList>
    <comment ref="B62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  <comment ref="E49" authorId="1">
      <text>
        <r>
          <rPr>
            <b/>
            <sz val="9"/>
            <rFont val="Tahoma"/>
            <family val="0"/>
          </rPr>
          <t>TOliversen:</t>
        </r>
        <r>
          <rPr>
            <sz val="9"/>
            <rFont val="Tahoma"/>
            <family val="0"/>
          </rPr>
          <t xml:space="preserve">
Bruker også 2200 av barnehagefondet på ansvar 2501 i mai øk rap.</t>
        </r>
      </text>
    </comment>
  </commentList>
</comments>
</file>

<file path=xl/comments9.xml><?xml version="1.0" encoding="utf-8"?>
<comments xmlns="http://schemas.openxmlformats.org/spreadsheetml/2006/main">
  <authors>
    <author>tore</author>
  </authors>
  <commentList>
    <comment ref="D24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Justeringen er relatert til Økonomirapport for mars 2006 hvor 2006 tallene for Grøne Bråden ble redusert. Dette for å imøtekomme vedtak om låneopptak hos fylkesmann. Legges inn i 2007.</t>
        </r>
      </text>
    </comment>
  </commentList>
</comments>
</file>

<file path=xl/sharedStrings.xml><?xml version="1.0" encoding="utf-8"?>
<sst xmlns="http://schemas.openxmlformats.org/spreadsheetml/2006/main" count="619" uniqueCount="433">
  <si>
    <t>Vann/avløp Segleim</t>
  </si>
  <si>
    <t>Turvei Langevann vest</t>
  </si>
  <si>
    <t>Utskifting brannbiler/redningsbiler</t>
  </si>
  <si>
    <t>Brann - klippeutstyr/redning</t>
  </si>
  <si>
    <t xml:space="preserve">Renovering kommunale broer </t>
  </si>
  <si>
    <t>Egenkapitalinnskudd KLP</t>
  </si>
  <si>
    <t>VA-infrastrukturtiltak</t>
  </si>
  <si>
    <t>Årlig egenkapitalinnskudd KLP</t>
  </si>
  <si>
    <t>Utredning rådhus/kulturhus/brannstasjon</t>
  </si>
  <si>
    <t>Utbedre fuktskade kjølerom kapell</t>
  </si>
  <si>
    <t>Ombygging Eigerøy Arbeidskirke</t>
  </si>
  <si>
    <t>Spillemidler/tilskudd Langevann</t>
  </si>
  <si>
    <t>Bruk av Investeringsfondet</t>
  </si>
  <si>
    <t>Tilpassning/renovering/inventar skoler/barneh</t>
  </si>
  <si>
    <t>Barnehagekonsulent</t>
  </si>
  <si>
    <t>Bruk av Finansfondet</t>
  </si>
  <si>
    <t>Bruk av Strømfondet</t>
  </si>
  <si>
    <t>Bruk av Samhandlingsfond</t>
  </si>
  <si>
    <t>Luftegård hund - uten bånd</t>
  </si>
  <si>
    <t>Samlet resultat 2014 - 2017</t>
  </si>
  <si>
    <t>Bruk av Pensjonsfondet (eget fond EK)</t>
  </si>
  <si>
    <t>Bo- og skoletiltud TIPO (E2015)</t>
  </si>
  <si>
    <t>Tilskudd OBD (E2015)</t>
  </si>
  <si>
    <t>Bruk av Barnehagefondet</t>
  </si>
  <si>
    <t>Salg av tomter</t>
  </si>
  <si>
    <t>Refusjon infrastruktur tomter</t>
  </si>
  <si>
    <t>Utskifting mindre maskiner/utstyr vei</t>
  </si>
  <si>
    <t>Husabø barnehage - taktekking, kledning</t>
  </si>
  <si>
    <t>Gamle Eigerøyvein - slamavskiller/ledningsnett</t>
  </si>
  <si>
    <t xml:space="preserve">Egersundshallen </t>
  </si>
  <si>
    <t>Vaktbiler brannvesen (2 stk 2012/2013)</t>
  </si>
  <si>
    <t>Rådhus -varmestyringsanlegg</t>
  </si>
  <si>
    <t>Nytt tak Bakkebø kirke</t>
  </si>
  <si>
    <t>Nytt tak Egersund kirke</t>
  </si>
  <si>
    <t>Renovering Gamle Prestegårdsvei</t>
  </si>
  <si>
    <t>Nye toalett og nødutgang Bakkebø kirke</t>
  </si>
  <si>
    <t>Nye toalett Egersund kirke</t>
  </si>
  <si>
    <t>Lønnskompensasjon blir gitt (kap 7)</t>
  </si>
  <si>
    <t>Nye mikrofoner</t>
  </si>
  <si>
    <t>Gjennomgang lynvern kirkebygg</t>
  </si>
  <si>
    <t>Nye salmebøker</t>
  </si>
  <si>
    <t>Digitalisering av reguleringsplaner</t>
  </si>
  <si>
    <t>Pålagt utskifting av gammel diseltank</t>
  </si>
  <si>
    <t>Maling Lundeåne</t>
  </si>
  <si>
    <t xml:space="preserve">Ny lift </t>
  </si>
  <si>
    <t>Ny brannbil (1988 skiftes ut)</t>
  </si>
  <si>
    <t>Prosjekteringsmidler nytt senter Lagård</t>
  </si>
  <si>
    <t>Hvilestoler 2-vest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</si>
  <si>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</si>
  <si>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</si>
  <si>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</si>
  <si>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</si>
  <si>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</si>
  <si>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</si>
  <si>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</si>
  <si>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</si>
  <si>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</si>
  <si>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</si>
  <si>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</si>
  <si>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</si>
  <si>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</si>
  <si>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</si>
  <si>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</si>
  <si>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</si>
  <si>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Momskompensasjon - investering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</si>
  <si>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</si>
  <si>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</si>
  <si>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</si>
  <si>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</si>
  <si>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</si>
  <si>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</si>
  <si>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</si>
  <si>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</si>
  <si>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</si>
  <si>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</si>
  <si>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</si>
  <si>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</si>
  <si>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</si>
  <si>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</si>
  <si>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</si>
  <si>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Bundne avsetninger</t>
  </si>
  <si>
    <t>Netto avsetninger</t>
  </si>
  <si>
    <t>Overføringer investeringsbudsjett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</si>
  <si>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</si>
  <si>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</si>
  <si>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</si>
  <si>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</si>
  <si>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</si>
  <si>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</si>
  <si>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</si>
  <si>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</si>
  <si>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</si>
  <si>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</si>
  <si>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</si>
  <si>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</si>
  <si>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</si>
  <si>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</si>
  <si>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</si>
  <si>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</si>
  <si>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</si>
  <si>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</si>
  <si>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</si>
  <si>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</si>
  <si>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</si>
  <si>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</si>
  <si>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</si>
  <si>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</si>
  <si>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</si>
  <si>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</si>
  <si>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</si>
  <si>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</si>
  <si>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</si>
  <si>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</si>
  <si>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</si>
  <si>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</si>
  <si>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</si>
  <si>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Bruk av investeringsfondet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</si>
  <si>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</si>
  <si>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</si>
  <si>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</si>
  <si>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</si>
  <si>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</si>
  <si>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</si>
  <si>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Inventar/utstyr HO</t>
  </si>
  <si>
    <t>Vann og avløp</t>
  </si>
  <si>
    <t>Tiltak på vannledningsnettet</t>
  </si>
  <si>
    <t>Vann Nordre Eigerøy</t>
  </si>
  <si>
    <t>Sum vannforsyning</t>
  </si>
  <si>
    <t>Tiltak på avløpsnettet</t>
  </si>
  <si>
    <t>Nye kloakkpumpestasjoner</t>
  </si>
  <si>
    <t>Sum avløp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</si>
  <si>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</si>
  <si>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</si>
  <si>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</si>
  <si>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</si>
  <si>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</si>
  <si>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Bidrag fra drift (mva-refusjon)</t>
  </si>
  <si>
    <t>Skjønnsmidler fra fylkesmannen</t>
  </si>
  <si>
    <t>Fellesfunksjoner - Kap 7</t>
  </si>
  <si>
    <t>Sanering vannledning sentrum</t>
  </si>
  <si>
    <t>Sanering avløpsledning sentrum</t>
  </si>
  <si>
    <t>Avdrag ansvarlig lån Lyse</t>
  </si>
  <si>
    <t>Oppgradering av felles utstyr/servere</t>
  </si>
  <si>
    <t>Planlegging/utbygging ny vannkilde</t>
  </si>
  <si>
    <t>Oppgradering Skjerpe renseanlegg</t>
  </si>
  <si>
    <t>Avløp Skadberg -Ystebrød m/renseanl.</t>
  </si>
  <si>
    <t>Friluftsomåder</t>
  </si>
  <si>
    <t>Eiendomsskatt</t>
  </si>
  <si>
    <t>2200/2500</t>
  </si>
  <si>
    <t>Diverse</t>
  </si>
  <si>
    <t>Barnevern - tiltak utenfor/i familie</t>
  </si>
  <si>
    <t>Amortisert premieavvik - kostnad</t>
  </si>
  <si>
    <t>Grøne Bråden skole - kledning/vinduer</t>
  </si>
  <si>
    <t>Lagård u.skole - bygg P og G</t>
  </si>
  <si>
    <t>Lagård ungd.skole - nytt skolekjøkken</t>
  </si>
  <si>
    <t>Oppgradering Kjeld Buggesgate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</si>
  <si>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</si>
  <si>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</si>
  <si>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</si>
  <si>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</si>
  <si>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</si>
  <si>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</si>
  <si>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</si>
  <si>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</si>
  <si>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</si>
  <si>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</si>
  <si>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</si>
  <si>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</si>
  <si>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</si>
  <si>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 * Eksempelet er et </t>
    </r>
    <r>
      <rPr>
        <i/>
        <u val="single"/>
        <sz val="12"/>
        <rFont val="Arial"/>
        <family val="2"/>
      </rPr>
      <t>hypotetisk eksempel - dog hentet fra foreslått økonomiplan.</t>
    </r>
  </si>
  <si>
    <r>
      <t xml:space="preserve">I vedlagt </t>
    </r>
    <r>
      <rPr>
        <u val="single"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</si>
  <si>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</si>
  <si>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</si>
  <si>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</si>
  <si>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</si>
  <si>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</si>
  <si>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</si>
  <si>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</si>
  <si>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</si>
  <si>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</si>
  <si>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</si>
  <si>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</si>
  <si>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</si>
  <si>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</si>
  <si>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</si>
  <si>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</si>
  <si>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</si>
  <si>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</si>
  <si>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</si>
  <si>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</si>
  <si>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</si>
  <si>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</si>
  <si>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</si>
  <si>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</si>
  <si>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</si>
  <si>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</si>
  <si>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</si>
  <si>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</si>
  <si>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</si>
  <si>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</si>
  <si>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</si>
  <si>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Tilskudd iPark Dalane</t>
  </si>
  <si>
    <t>Ressurskrevende tjenester HO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</si>
  <si>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</si>
  <si>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</si>
  <si>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</si>
  <si>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</si>
  <si>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</si>
  <si>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</si>
  <si>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</si>
  <si>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Trygghetsalarmer og nøkkelbokser</t>
  </si>
  <si>
    <t>Midler til flomsikring</t>
  </si>
  <si>
    <t>Eigerøy skole - bygningstek. oppgrad.</t>
  </si>
  <si>
    <t>Tilskudd Magma Geopark</t>
  </si>
  <si>
    <t>Data til folkevalgte (egen sak)</t>
  </si>
  <si>
    <t>Oppgradering software</t>
  </si>
  <si>
    <t>Bruk av årets premieavvik</t>
  </si>
  <si>
    <t xml:space="preserve">Områderegulering Eie og Kaupanes </t>
  </si>
  <si>
    <t>Mottak flyktninger - integrasjonslønn</t>
  </si>
  <si>
    <t>Mottak flyktninger - økt sosialstøtte</t>
  </si>
  <si>
    <t>Endringer rådmann/ordfører</t>
  </si>
  <si>
    <t>1000/1100</t>
  </si>
  <si>
    <t>Selvbetjeningsautomat Biblioteket</t>
  </si>
  <si>
    <t>PC-er til elever med spesielle behov</t>
  </si>
  <si>
    <t>Bilfond</t>
  </si>
  <si>
    <t>Husabø u skole- personaltoaletter</t>
  </si>
  <si>
    <t>Skolevei Vadlåsen (Grautgramsen)</t>
  </si>
  <si>
    <t>Oppmålingsutstyr (kikkert + GPS)</t>
  </si>
  <si>
    <t>Kart i 3D</t>
  </si>
  <si>
    <t>Kryssutbedring Strandgt. og skiltplan</t>
  </si>
  <si>
    <t>Utbedring dam Helleland vannverk.</t>
  </si>
  <si>
    <t>Sanering Strandgt. - Lervika</t>
  </si>
  <si>
    <t>,</t>
  </si>
  <si>
    <t>Avsetning til Investeringfondet</t>
  </si>
  <si>
    <t>Avløp - Rundevollsveien</t>
  </si>
  <si>
    <t>Kontrollutvalget</t>
  </si>
  <si>
    <t>Økt tilskudd private barnehager</t>
  </si>
  <si>
    <t>G-regulering Kvalifiseringsprogram</t>
  </si>
  <si>
    <t xml:space="preserve">Økt husleie </t>
  </si>
  <si>
    <t>Tilskudd til Dalanerådet/Næringssjefen</t>
  </si>
  <si>
    <t>Tilskudd til Vinerlandbruksskolen</t>
  </si>
  <si>
    <t>Div. prisreguleringer</t>
  </si>
  <si>
    <t>Kulturhuset - heis til stor sal (univ.utf.)</t>
  </si>
  <si>
    <t>Egersundshallen - univ.utf./wc</t>
  </si>
  <si>
    <t>Erverv grunnareal</t>
  </si>
  <si>
    <t xml:space="preserve">Renteutgifter på lån </t>
  </si>
  <si>
    <t>Avdrag på lån</t>
  </si>
  <si>
    <t>Forsikringspremie  - endring</t>
  </si>
  <si>
    <t>Div. prisreguleringer - avtaler</t>
  </si>
  <si>
    <t>Tap på krav (husleie)</t>
  </si>
  <si>
    <t>Utbygging Hestnes-Rundevoll</t>
  </si>
  <si>
    <t>IKT-skolene utskifting eksisterende utstyr</t>
  </si>
  <si>
    <t>Oppgradering av IKT-utstyr – HO</t>
  </si>
  <si>
    <t>Nytt IKT-utstyr skolene (økt tetthet)</t>
  </si>
  <si>
    <t>Lysgården buss</t>
  </si>
  <si>
    <t>Renovering kommunale bygninger</t>
  </si>
  <si>
    <t>Energiutgifter -10%</t>
  </si>
  <si>
    <t>Velferdstiltak</t>
  </si>
  <si>
    <t>Eiendomsskatt vindmøller (næring)</t>
  </si>
  <si>
    <t>Tidlig innsats - økt stillingsressurs</t>
  </si>
  <si>
    <t>Brukerbetalinger</t>
  </si>
  <si>
    <t>Brukerbetaling</t>
  </si>
  <si>
    <t>IBO - flytting mellom Miljø og HO</t>
  </si>
  <si>
    <t>Mottak flyktninger - sak 2012</t>
  </si>
  <si>
    <t>Kveldsvakt Kjerjaneset</t>
  </si>
  <si>
    <t>Premieavvik SPK</t>
  </si>
  <si>
    <t>Premieavvik KLP</t>
  </si>
  <si>
    <t>Premieavvik DNB</t>
  </si>
  <si>
    <t>Utg. nye lokaler Voksenopplæringsent/HO</t>
  </si>
  <si>
    <t>Deling Levekårsjef - HO-sjef/Skole- og oppvekst</t>
  </si>
  <si>
    <t>Økte utgifter andre trossamfunn</t>
  </si>
  <si>
    <t>Flytting av midler - hjemmel</t>
  </si>
  <si>
    <t>Flytting av hjemmel til HO</t>
  </si>
  <si>
    <t xml:space="preserve">Overføring av hjemmel </t>
  </si>
  <si>
    <t>Flytting av hjemmel</t>
  </si>
  <si>
    <t>Flytte husleie Voksenoppl/K-sal</t>
  </si>
  <si>
    <t>Voksenoppl. - redusert transport pga lokaler</t>
  </si>
  <si>
    <t>Finansutgifter</t>
  </si>
  <si>
    <t>Pensjon - økte utgifter</t>
  </si>
  <si>
    <t>Tilskudd Dalanerådet/Næringssjefen</t>
  </si>
  <si>
    <t>Tilskudd Visit Dalane</t>
  </si>
  <si>
    <t xml:space="preserve">Tilskudd til Fyrlyssenteret </t>
  </si>
  <si>
    <t>Stilling som Næringsutvikler</t>
  </si>
  <si>
    <t>Avsetning lønnspott - helårsvirkning 2012</t>
  </si>
  <si>
    <t>Avsetning lønnspott - halvårsvirkning 2013</t>
  </si>
  <si>
    <t>Avsetning Vertskommunetilskudd til EK</t>
  </si>
  <si>
    <t>Justering for valgfag ungdomsskolen</t>
  </si>
  <si>
    <t>Overformynderiet over til fylkesmann</t>
  </si>
  <si>
    <t>Eiendomsskatt (økt boligbygging)</t>
  </si>
  <si>
    <t>Lønnsreguleringer legeavtaler</t>
  </si>
  <si>
    <t>Lønnsreguleringer fysioterapeuter</t>
  </si>
  <si>
    <t>Valg</t>
  </si>
  <si>
    <t>Ressurskrevende tjenester - ny bruker</t>
  </si>
  <si>
    <t>Økt foreldrebetaling - forsterket SFO - helår</t>
  </si>
  <si>
    <t>Vedlikehold gravlund/idrettsanlegg</t>
  </si>
  <si>
    <t>6720/6730</t>
  </si>
  <si>
    <t>Utskifting større anleggsmaskiner</t>
  </si>
  <si>
    <t>Utstyr til vintervedlikehold (vei/utemiljø)</t>
  </si>
  <si>
    <t xml:space="preserve">Vedlikehold lekeplasser </t>
  </si>
  <si>
    <t>Utskifting kjøretøy</t>
  </si>
  <si>
    <t>Utskifting av mindre maskiner</t>
  </si>
  <si>
    <t>Rusforebyggende tiltak/tidlig innsats</t>
  </si>
  <si>
    <t>Salg av bygninger</t>
  </si>
  <si>
    <t>Eiendomstaksering - eiendomsskatt</t>
  </si>
  <si>
    <t xml:space="preserve">Utskifting lastebil </t>
  </si>
  <si>
    <t>Utksifting utstyrbærere (Wille)</t>
  </si>
  <si>
    <t>Utskifting stor feiemaskin</t>
  </si>
  <si>
    <t>Utskifting biler med plan og tipp (avskiltet)</t>
  </si>
  <si>
    <t>Vanntåkleanlegg Egersund kirke</t>
  </si>
  <si>
    <t>Frie avsetninger til Driftsfond</t>
  </si>
  <si>
    <t xml:space="preserve">Bruk av Driftsfond </t>
  </si>
  <si>
    <t>Ny gravlund - Egersund</t>
  </si>
  <si>
    <t xml:space="preserve">Kompetanseheving </t>
  </si>
  <si>
    <t>Næringsjef / studiesenter</t>
  </si>
  <si>
    <t>Opprettelse av lederskole i EK</t>
  </si>
  <si>
    <t>Justering SFO-betaling fra foreldre</t>
  </si>
  <si>
    <t>Økt barnehagebetaling (makspris alle)</t>
  </si>
  <si>
    <t>Statsbudsjett - rustiltak</t>
  </si>
  <si>
    <t>35xx</t>
  </si>
  <si>
    <t>Brann - lønnskomp vikar, kveld/natttill.</t>
  </si>
  <si>
    <t>Lovpålagt brokontroll i kommunen</t>
  </si>
  <si>
    <t>Avsetning til Tomteutv.fondet</t>
  </si>
  <si>
    <t>Den enkelte sektor</t>
  </si>
  <si>
    <t>Husabø barnesk.-utv.malig, nye vinduer</t>
  </si>
  <si>
    <t>Utskifting bil m/plan (transporter) og varebil</t>
  </si>
  <si>
    <t>Utskifting 2 varebiler m/4 hjulstrekk</t>
  </si>
  <si>
    <t>Fjellheim-isolering vegger,vinduer,dører</t>
  </si>
  <si>
    <t>Utskifting hjulgraver til veidrift</t>
  </si>
  <si>
    <t>Utskifting kassebil caravell (avskiltet 2012)</t>
  </si>
  <si>
    <t>Større renoveringsprosjekt veisektor</t>
  </si>
  <si>
    <t>12xx</t>
  </si>
  <si>
    <t>Modulbygg - Husabø skolene</t>
  </si>
  <si>
    <t>Endring eiendomsskatt</t>
  </si>
  <si>
    <t>Reduksjoner sykefravær</t>
  </si>
  <si>
    <t>Redusert tilleggsbemanning</t>
  </si>
  <si>
    <t>Økt stilling flyktningekonsulent</t>
  </si>
  <si>
    <t>Sykkelby</t>
  </si>
  <si>
    <t>Rus/psykiatri</t>
  </si>
  <si>
    <t>Utredning dobbeltspor</t>
  </si>
  <si>
    <t>Eigersund 2015</t>
  </si>
  <si>
    <t>Bruk/avsetning Finansfondet</t>
  </si>
  <si>
    <t>Overføring Landbrukskontoret til Tekn.avd.</t>
  </si>
  <si>
    <t>2610/11</t>
  </si>
  <si>
    <t>5xxx</t>
  </si>
  <si>
    <t>3250/51</t>
  </si>
  <si>
    <t>Overføring av Transporttj. til HO</t>
  </si>
  <si>
    <t>Overf. av Landbrukskontoret fra Sentraladm.</t>
  </si>
  <si>
    <t>Teknisk avdeling</t>
  </si>
  <si>
    <t>Overføring av Helsestasjon fra Skole</t>
  </si>
  <si>
    <t>Kultur og skole</t>
  </si>
  <si>
    <t>Helse- og omsorg</t>
  </si>
  <si>
    <t>Næringstomter Eigestad</t>
  </si>
  <si>
    <t>Næringstomter Svanavågveien</t>
  </si>
  <si>
    <t>Forsterket avdeling ved Grøne Bråden skole</t>
  </si>
  <si>
    <t>Kulturhuset - brannteknisk oppgradering</t>
  </si>
  <si>
    <t>Reduksjon overtid</t>
  </si>
  <si>
    <t>Prosjektmidler - Sammen for alle - deltid</t>
  </si>
  <si>
    <t>Øk.rap - Red Lønnspotten</t>
  </si>
  <si>
    <t>Momsmessige endringer vei</t>
  </si>
  <si>
    <t>6770/6777</t>
  </si>
  <si>
    <t>Flytte flyktningetjenesten</t>
  </si>
  <si>
    <t>Økt utgifter flyktningetjesten</t>
  </si>
  <si>
    <t>Korrigeringer ett årige</t>
  </si>
  <si>
    <t>Endr lønnspott ett årig</t>
  </si>
  <si>
    <t>Gjeldsrådgiver flyttes til HO/NAV</t>
  </si>
  <si>
    <t>Leasingbiler - åpen omsorg</t>
  </si>
  <si>
    <t>Bud 2014 - øk.pl. 2014 - 2017</t>
  </si>
  <si>
    <t>Fratrekk engangsforhold 2013</t>
  </si>
  <si>
    <t>Utbytte Dalane Energi IKS</t>
  </si>
  <si>
    <t>Kultur og oppvekst</t>
  </si>
  <si>
    <t>VA-sektoren - selvfinansierende</t>
  </si>
  <si>
    <t>Regnskapskontrollør Skattekontoret 40%</t>
  </si>
  <si>
    <t>Flytte stilling mellom Tekn. og Sent.adm</t>
  </si>
  <si>
    <t>Avvik skole og barnehage - tiltak</t>
  </si>
  <si>
    <t>Økt ant. ansatte i barnehage - kommunale</t>
  </si>
  <si>
    <t>Økt tilsk. private barneh. - økt bemanning</t>
  </si>
  <si>
    <t>Endring tilskudd private barnehager</t>
  </si>
  <si>
    <t>Ressurskrevende tjenester barn</t>
  </si>
  <si>
    <t>IBO - flytting mellom Teknisk og HO</t>
  </si>
  <si>
    <t>Budsjett og økonomiplan - Rådmannens forslag</t>
  </si>
  <si>
    <t>Avsetning lønnspott - halvårsvirkning 2014</t>
  </si>
  <si>
    <t>Mottak av 35 flyktninger</t>
  </si>
  <si>
    <t>Mottak 35 flyktninger (inkl. en stilling)</t>
  </si>
  <si>
    <t>Skolehelsetjenste - statsbudsjettet</t>
  </si>
  <si>
    <t>Oppl. Deltidsbrannpersonell - statsbudsjett</t>
  </si>
  <si>
    <t>Økt egenandel barnevern - statsbudsjettet</t>
  </si>
  <si>
    <t>Nytt nødnett</t>
  </si>
  <si>
    <t>Samhandlingsreformen - medfinansiering</t>
  </si>
  <si>
    <t>Endringer gravlund Egersund asfalt/drenering</t>
  </si>
  <si>
    <t>Renovering Egersund kirke (inkl toalett)</t>
  </si>
  <si>
    <t>Ny rullestol rampe Helleland kirke</t>
  </si>
  <si>
    <t>Arbeidsoppg. Eiendomsskatt + omtaksering</t>
  </si>
  <si>
    <t xml:space="preserve">Nødnett </t>
  </si>
  <si>
    <t>Transporttjenesten - ny buss m/lift</t>
  </si>
  <si>
    <t>Egersundshallen - UU heis til tribuner</t>
  </si>
  <si>
    <t>Gatebelysning - utfasing av HQL lyskilder</t>
  </si>
  <si>
    <t>Reetablere ungdomskontakten</t>
  </si>
  <si>
    <t>Justering for kulturskoletilbud i SFO</t>
  </si>
  <si>
    <t>Ny giv - Tiltak mot 10. kl gitte elever</t>
  </si>
  <si>
    <t>Overføring helsesøstre/jordmødre til HO</t>
  </si>
  <si>
    <t>Overføring av tidl. kulturavd. til kultur og skole</t>
  </si>
  <si>
    <t>Nye stillinger barnevernet interkommunale</t>
  </si>
  <si>
    <t>Tilsk. stillinger barnevernet</t>
  </si>
  <si>
    <t>Øk.rap - fond ressurskrevende elever</t>
  </si>
  <si>
    <t>Øk.rap - økt bruk av Barnehagefondet</t>
  </si>
  <si>
    <t>Øk.rap - bruk Lønnspottfondet - barnehagene</t>
  </si>
  <si>
    <t>Øk.rap - utvidelse BPA</t>
  </si>
  <si>
    <t>Øk.rap - respiratorpasient</t>
  </si>
  <si>
    <t>Øk.rap - ny bruker fra A1 (Helseforetaket)</t>
  </si>
  <si>
    <t>Endring finansiering krisesenter</t>
  </si>
  <si>
    <t>Gjeldsrådgiver - flyttes fra Sent. adm</t>
  </si>
  <si>
    <t>Overføring av Transporttj. fra Tekn. avd.</t>
  </si>
  <si>
    <t>Øk.rap - 1,5 stilling fra stillingsbanken</t>
  </si>
  <si>
    <t>Verneutstyr brann</t>
  </si>
  <si>
    <t>Ventilasjonsanlegg kulturhus</t>
  </si>
  <si>
    <t>Overføring av regionantikvar fra Kultur</t>
  </si>
  <si>
    <t>Bruk av fond - forskuttering vei</t>
  </si>
  <si>
    <t>Bruk fond tilb.ført pensjonsm. 04</t>
  </si>
  <si>
    <t>Oppgradering sak-/arkivløsing</t>
  </si>
  <si>
    <t xml:space="preserve">Elektroniske skjema/bank-ID </t>
  </si>
  <si>
    <t>Notus portal - HO</t>
  </si>
  <si>
    <t>Helleland skole -ventilasjon/div utbedringer</t>
  </si>
  <si>
    <t>Husabø b skole- bygningsmasse forprosj.</t>
  </si>
  <si>
    <t xml:space="preserve">Husabø u skole- tilsynskrav brannteknisk </t>
  </si>
  <si>
    <t>Samhandling - pasientutstyr</t>
  </si>
  <si>
    <t>Nødnett brann</t>
  </si>
  <si>
    <t>Rådhuset - brannteknisk oppgradering</t>
  </si>
  <si>
    <t>Tengsareidveien 2 og 3 - base</t>
  </si>
  <si>
    <t>Oppmåling - ny bil</t>
  </si>
  <si>
    <t>Slettebø idrettsbygg</t>
  </si>
  <si>
    <t>Slettebø barnehage - ny taktekking</t>
  </si>
  <si>
    <t>Gr.Bråden barnehage - ny taktekking</t>
  </si>
  <si>
    <t>Barnehage (modul/nytt bygg)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</si>
</sst>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0_ ;_ * \-#,##0.00_ ;_ * \-??_ ;_ @_ "/>
    <numFmt numFmtId="173" formatCode="_ * #,##0_ ;_ * \-#,##0_ ;_ * \-??_ ;_ @_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Times New Roman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ck">
        <color indexed="8"/>
      </right>
      <top style="hair">
        <color indexed="8"/>
      </top>
      <bottom/>
    </border>
    <border>
      <left style="thin">
        <color indexed="8"/>
      </left>
      <right style="thick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hair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/>
      <top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16" borderId="1" applyNumberFormat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7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0" fillId="0" borderId="2" applyNumberFormat="0" applyFill="0" applyAlignment="0" applyProtection="0"/>
    <xf numFmtId="0" fontId="51" fillId="17" borderId="3" applyNumberFormat="0" applyAlignment="0" applyProtection="0"/>
    <xf numFmtId="0" fontId="0" fillId="18" borderId="4" applyNumberFormat="0" applyAlignment="0" applyProtection="0"/>
    <xf numFmtId="0" fontId="43" fillId="0" borderId="0">
      <alignment/>
      <protection/>
    </xf>
    <xf numFmtId="0" fontId="52" fillId="19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57" fillId="0" borderId="8" applyNumberFormat="0" applyFill="0" applyAlignment="0" applyProtection="0"/>
    <xf numFmtId="172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58" fillId="16" borderId="9" applyNumberFormat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3" fontId="0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3" fontId="4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/>
    </xf>
    <xf numFmtId="3" fontId="9" fillId="24" borderId="11" xfId="0" applyNumberFormat="1" applyFont="1" applyFill="1" applyBorder="1" applyAlignment="1">
      <alignment horizontal="center"/>
    </xf>
    <xf numFmtId="3" fontId="10" fillId="18" borderId="13" xfId="0" applyNumberFormat="1" applyFont="1" applyFill="1" applyBorder="1" applyAlignment="1">
      <alignment/>
    </xf>
    <xf numFmtId="3" fontId="11" fillId="18" borderId="14" xfId="0" applyNumberFormat="1" applyFont="1" applyFill="1" applyBorder="1" applyAlignment="1">
      <alignment horizontal="left"/>
    </xf>
    <xf numFmtId="3" fontId="6" fillId="18" borderId="14" xfId="0" applyNumberFormat="1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17" xfId="0" applyFont="1" applyFill="1" applyBorder="1" applyAlignment="1">
      <alignment horizontal="center"/>
    </xf>
    <xf numFmtId="3" fontId="9" fillId="24" borderId="17" xfId="0" applyNumberFormat="1" applyFont="1" applyFill="1" applyBorder="1" applyAlignment="1">
      <alignment horizontal="center"/>
    </xf>
    <xf numFmtId="3" fontId="9" fillId="24" borderId="16" xfId="0" applyNumberFormat="1" applyFont="1" applyFill="1" applyBorder="1" applyAlignment="1">
      <alignment horizontal="center"/>
    </xf>
    <xf numFmtId="3" fontId="9" fillId="4" borderId="18" xfId="0" applyNumberFormat="1" applyFont="1" applyFill="1" applyBorder="1" applyAlignment="1">
      <alignment horizontal="center"/>
    </xf>
    <xf numFmtId="3" fontId="9" fillId="18" borderId="19" xfId="0" applyNumberFormat="1" applyFont="1" applyFill="1" applyBorder="1" applyAlignment="1">
      <alignment horizontal="right"/>
    </xf>
    <xf numFmtId="3" fontId="6" fillId="18" borderId="19" xfId="0" applyNumberFormat="1" applyFont="1" applyFill="1" applyBorder="1" applyAlignment="1">
      <alignment/>
    </xf>
    <xf numFmtId="3" fontId="6" fillId="18" borderId="20" xfId="0" applyNumberFormat="1" applyFont="1" applyFill="1" applyBorder="1" applyAlignment="1">
      <alignment/>
    </xf>
    <xf numFmtId="0" fontId="12" fillId="24" borderId="21" xfId="0" applyFont="1" applyFill="1" applyBorder="1" applyAlignment="1">
      <alignment horizontal="left"/>
    </xf>
    <xf numFmtId="0" fontId="9" fillId="24" borderId="21" xfId="0" applyFont="1" applyFill="1" applyBorder="1" applyAlignment="1">
      <alignment horizontal="center"/>
    </xf>
    <xf numFmtId="1" fontId="9" fillId="24" borderId="19" xfId="0" applyNumberFormat="1" applyFont="1" applyFill="1" applyBorder="1" applyAlignment="1">
      <alignment horizontal="center"/>
    </xf>
    <xf numFmtId="1" fontId="9" fillId="24" borderId="22" xfId="0" applyNumberFormat="1" applyFont="1" applyFill="1" applyBorder="1" applyAlignment="1">
      <alignment horizontal="center"/>
    </xf>
    <xf numFmtId="1" fontId="9" fillId="4" borderId="23" xfId="0" applyNumberFormat="1" applyFont="1" applyFill="1" applyBorder="1" applyAlignment="1">
      <alignment horizontal="center"/>
    </xf>
    <xf numFmtId="1" fontId="9" fillId="18" borderId="24" xfId="0" applyNumberFormat="1" applyFont="1" applyFill="1" applyBorder="1" applyAlignment="1">
      <alignment horizontal="center"/>
    </xf>
    <xf numFmtId="1" fontId="9" fillId="18" borderId="25" xfId="0" applyNumberFormat="1" applyFont="1" applyFill="1" applyBorder="1" applyAlignment="1">
      <alignment horizontal="center"/>
    </xf>
    <xf numFmtId="0" fontId="13" fillId="24" borderId="26" xfId="0" applyFont="1" applyFill="1" applyBorder="1" applyAlignment="1">
      <alignment/>
    </xf>
    <xf numFmtId="0" fontId="14" fillId="24" borderId="26" xfId="0" applyFont="1" applyFill="1" applyBorder="1" applyAlignment="1">
      <alignment horizontal="left"/>
    </xf>
    <xf numFmtId="3" fontId="14" fillId="24" borderId="26" xfId="0" applyNumberFormat="1" applyFont="1" applyFill="1" applyBorder="1" applyAlignment="1">
      <alignment/>
    </xf>
    <xf numFmtId="3" fontId="14" fillId="4" borderId="27" xfId="0" applyNumberFormat="1" applyFont="1" applyFill="1" applyBorder="1" applyAlignment="1">
      <alignment/>
    </xf>
    <xf numFmtId="3" fontId="14" fillId="18" borderId="28" xfId="0" applyNumberFormat="1" applyFont="1" applyFill="1" applyBorder="1" applyAlignment="1">
      <alignment/>
    </xf>
    <xf numFmtId="37" fontId="14" fillId="0" borderId="29" xfId="0" applyNumberFormat="1" applyFont="1" applyFill="1" applyBorder="1" applyAlignment="1">
      <alignment/>
    </xf>
    <xf numFmtId="0" fontId="14" fillId="24" borderId="30" xfId="0" applyFont="1" applyFill="1" applyBorder="1" applyAlignment="1">
      <alignment horizontal="center"/>
    </xf>
    <xf numFmtId="3" fontId="14" fillId="24" borderId="30" xfId="0" applyNumberFormat="1" applyFont="1" applyFill="1" applyBorder="1" applyAlignment="1">
      <alignment/>
    </xf>
    <xf numFmtId="3" fontId="16" fillId="24" borderId="30" xfId="0" applyNumberFormat="1" applyFont="1" applyFill="1" applyBorder="1" applyAlignment="1">
      <alignment/>
    </xf>
    <xf numFmtId="37" fontId="14" fillId="0" borderId="31" xfId="0" applyNumberFormat="1" applyFont="1" applyFill="1" applyBorder="1" applyAlignment="1">
      <alignment/>
    </xf>
    <xf numFmtId="0" fontId="14" fillId="24" borderId="32" xfId="0" applyFont="1" applyFill="1" applyBorder="1" applyAlignment="1">
      <alignment horizontal="center"/>
    </xf>
    <xf numFmtId="3" fontId="14" fillId="24" borderId="32" xfId="0" applyNumberFormat="1" applyFont="1" applyFill="1" applyBorder="1" applyAlignment="1">
      <alignment/>
    </xf>
    <xf numFmtId="173" fontId="14" fillId="18" borderId="31" xfId="57" applyNumberFormat="1" applyFont="1" applyFill="1" applyBorder="1" applyAlignment="1" applyProtection="1">
      <alignment/>
      <protection/>
    </xf>
    <xf numFmtId="0" fontId="13" fillId="0" borderId="24" xfId="0" applyFont="1" applyFill="1" applyBorder="1" applyAlignment="1">
      <alignment/>
    </xf>
    <xf numFmtId="0" fontId="13" fillId="24" borderId="24" xfId="0" applyFont="1" applyFill="1" applyBorder="1" applyAlignment="1">
      <alignment horizontal="center"/>
    </xf>
    <xf numFmtId="3" fontId="13" fillId="24" borderId="24" xfId="0" applyNumberFormat="1" applyFont="1" applyFill="1" applyBorder="1" applyAlignment="1">
      <alignment/>
    </xf>
    <xf numFmtId="173" fontId="13" fillId="4" borderId="33" xfId="57" applyNumberFormat="1" applyFont="1" applyFill="1" applyBorder="1" applyAlignment="1" applyProtection="1">
      <alignment horizontal="right"/>
      <protection/>
    </xf>
    <xf numFmtId="173" fontId="13" fillId="18" borderId="24" xfId="57" applyNumberFormat="1" applyFont="1" applyFill="1" applyBorder="1" applyAlignment="1" applyProtection="1">
      <alignment/>
      <protection/>
    </xf>
    <xf numFmtId="0" fontId="14" fillId="0" borderId="26" xfId="0" applyFont="1" applyFill="1" applyBorder="1" applyAlignment="1">
      <alignment/>
    </xf>
    <xf numFmtId="0" fontId="14" fillId="24" borderId="26" xfId="0" applyFont="1" applyFill="1" applyBorder="1" applyAlignment="1">
      <alignment horizontal="center"/>
    </xf>
    <xf numFmtId="173" fontId="14" fillId="18" borderId="26" xfId="57" applyNumberFormat="1" applyFont="1" applyFill="1" applyBorder="1" applyAlignment="1" applyProtection="1">
      <alignment/>
      <protection/>
    </xf>
    <xf numFmtId="173" fontId="14" fillId="18" borderId="34" xfId="57" applyNumberFormat="1" applyFont="1" applyFill="1" applyBorder="1" applyAlignment="1" applyProtection="1">
      <alignment/>
      <protection/>
    </xf>
    <xf numFmtId="0" fontId="13" fillId="0" borderId="32" xfId="0" applyFont="1" applyFill="1" applyBorder="1" applyAlignment="1">
      <alignment/>
    </xf>
    <xf numFmtId="173" fontId="14" fillId="4" borderId="35" xfId="57" applyNumberFormat="1" applyFont="1" applyFill="1" applyBorder="1" applyAlignment="1" applyProtection="1">
      <alignment/>
      <protection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/>
    </xf>
    <xf numFmtId="37" fontId="13" fillId="4" borderId="36" xfId="0" applyNumberFormat="1" applyFont="1" applyFill="1" applyBorder="1" applyAlignment="1">
      <alignment/>
    </xf>
    <xf numFmtId="37" fontId="13" fillId="18" borderId="25" xfId="0" applyNumberFormat="1" applyFont="1" applyFill="1" applyBorder="1" applyAlignment="1">
      <alignment/>
    </xf>
    <xf numFmtId="3" fontId="14" fillId="18" borderId="34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4" fillId="4" borderId="37" xfId="0" applyNumberFormat="1" applyFont="1" applyFill="1" applyBorder="1" applyAlignment="1">
      <alignment/>
    </xf>
    <xf numFmtId="3" fontId="14" fillId="18" borderId="26" xfId="0" applyNumberFormat="1" applyFont="1" applyFill="1" applyBorder="1" applyAlignment="1">
      <alignment/>
    </xf>
    <xf numFmtId="0" fontId="14" fillId="24" borderId="30" xfId="0" applyFont="1" applyFill="1" applyBorder="1" applyAlignment="1">
      <alignment/>
    </xf>
    <xf numFmtId="3" fontId="14" fillId="4" borderId="38" xfId="0" applyNumberFormat="1" applyFont="1" applyFill="1" applyBorder="1" applyAlignment="1">
      <alignment/>
    </xf>
    <xf numFmtId="3" fontId="14" fillId="18" borderId="29" xfId="0" applyNumberFormat="1" applyFont="1" applyFill="1" applyBorder="1" applyAlignment="1">
      <alignment/>
    </xf>
    <xf numFmtId="0" fontId="14" fillId="24" borderId="32" xfId="0" applyFont="1" applyFill="1" applyBorder="1" applyAlignment="1">
      <alignment/>
    </xf>
    <xf numFmtId="3" fontId="14" fillId="18" borderId="32" xfId="0" applyNumberFormat="1" applyFont="1" applyFill="1" applyBorder="1" applyAlignment="1">
      <alignment/>
    </xf>
    <xf numFmtId="0" fontId="13" fillId="24" borderId="24" xfId="0" applyFont="1" applyFill="1" applyBorder="1" applyAlignment="1">
      <alignment/>
    </xf>
    <xf numFmtId="3" fontId="13" fillId="4" borderId="33" xfId="0" applyNumberFormat="1" applyFont="1" applyFill="1" applyBorder="1" applyAlignment="1">
      <alignment/>
    </xf>
    <xf numFmtId="3" fontId="13" fillId="18" borderId="24" xfId="0" applyNumberFormat="1" applyFont="1" applyFill="1" applyBorder="1" applyAlignment="1">
      <alignment/>
    </xf>
    <xf numFmtId="3" fontId="13" fillId="18" borderId="25" xfId="0" applyNumberFormat="1" applyFont="1" applyFill="1" applyBorder="1" applyAlignment="1">
      <alignment/>
    </xf>
    <xf numFmtId="0" fontId="14" fillId="24" borderId="26" xfId="0" applyFont="1" applyFill="1" applyBorder="1" applyAlignment="1">
      <alignment/>
    </xf>
    <xf numFmtId="3" fontId="14" fillId="18" borderId="30" xfId="0" applyNumberFormat="1" applyFont="1" applyFill="1" applyBorder="1" applyAlignment="1">
      <alignment/>
    </xf>
    <xf numFmtId="3" fontId="14" fillId="4" borderId="39" xfId="0" applyNumberFormat="1" applyFont="1" applyFill="1" applyBorder="1" applyAlignment="1">
      <alignment/>
    </xf>
    <xf numFmtId="0" fontId="13" fillId="24" borderId="30" xfId="0" applyFont="1" applyFill="1" applyBorder="1" applyAlignment="1">
      <alignment/>
    </xf>
    <xf numFmtId="3" fontId="14" fillId="24" borderId="30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37" fontId="14" fillId="4" borderId="38" xfId="0" applyNumberFormat="1" applyFont="1" applyFill="1" applyBorder="1" applyAlignment="1">
      <alignment/>
    </xf>
    <xf numFmtId="37" fontId="14" fillId="18" borderId="29" xfId="0" applyNumberFormat="1" applyFont="1" applyFill="1" applyBorder="1" applyAlignment="1">
      <alignment/>
    </xf>
    <xf numFmtId="3" fontId="14" fillId="24" borderId="32" xfId="0" applyNumberFormat="1" applyFont="1" applyFill="1" applyBorder="1" applyAlignment="1">
      <alignment/>
    </xf>
    <xf numFmtId="0" fontId="14" fillId="24" borderId="16" xfId="0" applyFont="1" applyFill="1" applyBorder="1" applyAlignment="1">
      <alignment/>
    </xf>
    <xf numFmtId="3" fontId="14" fillId="24" borderId="16" xfId="0" applyNumberFormat="1" applyFont="1" applyFill="1" applyBorder="1" applyAlignment="1">
      <alignment/>
    </xf>
    <xf numFmtId="3" fontId="14" fillId="18" borderId="16" xfId="0" applyNumberFormat="1" applyFont="1" applyFill="1" applyBorder="1" applyAlignment="1">
      <alignment/>
    </xf>
    <xf numFmtId="3" fontId="14" fillId="18" borderId="17" xfId="0" applyNumberFormat="1" applyFont="1" applyFill="1" applyBorder="1" applyAlignment="1">
      <alignment/>
    </xf>
    <xf numFmtId="0" fontId="13" fillId="24" borderId="40" xfId="0" applyFont="1" applyFill="1" applyBorder="1" applyAlignment="1">
      <alignment/>
    </xf>
    <xf numFmtId="0" fontId="13" fillId="24" borderId="40" xfId="0" applyFont="1" applyFill="1" applyBorder="1" applyAlignment="1">
      <alignment horizontal="center"/>
    </xf>
    <xf numFmtId="3" fontId="13" fillId="24" borderId="40" xfId="0" applyNumberFormat="1" applyFont="1" applyFill="1" applyBorder="1" applyAlignment="1">
      <alignment/>
    </xf>
    <xf numFmtId="3" fontId="13" fillId="24" borderId="41" xfId="0" applyNumberFormat="1" applyFont="1" applyFill="1" applyBorder="1" applyAlignment="1">
      <alignment/>
    </xf>
    <xf numFmtId="3" fontId="13" fillId="18" borderId="40" xfId="0" applyNumberFormat="1" applyFont="1" applyFill="1" applyBorder="1" applyAlignment="1">
      <alignment/>
    </xf>
    <xf numFmtId="0" fontId="4" fillId="7" borderId="24" xfId="0" applyFont="1" applyFill="1" applyBorder="1" applyAlignment="1">
      <alignment/>
    </xf>
    <xf numFmtId="3" fontId="4" fillId="7" borderId="42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3" fontId="10" fillId="18" borderId="11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4" borderId="22" xfId="0" applyNumberFormat="1" applyFont="1" applyFill="1" applyBorder="1" applyAlignment="1">
      <alignment horizontal="center"/>
    </xf>
    <xf numFmtId="0" fontId="13" fillId="24" borderId="26" xfId="0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/>
    </xf>
    <xf numFmtId="3" fontId="13" fillId="4" borderId="0" xfId="0" applyNumberFormat="1" applyFont="1" applyFill="1" applyAlignment="1">
      <alignment/>
    </xf>
    <xf numFmtId="3" fontId="13" fillId="18" borderId="43" xfId="0" applyNumberFormat="1" applyFont="1" applyFill="1" applyBorder="1" applyAlignment="1">
      <alignment/>
    </xf>
    <xf numFmtId="3" fontId="13" fillId="18" borderId="28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4" fillId="4" borderId="29" xfId="0" applyNumberFormat="1" applyFont="1" applyFill="1" applyBorder="1" applyAlignment="1">
      <alignment/>
    </xf>
    <xf numFmtId="3" fontId="13" fillId="18" borderId="34" xfId="0" applyNumberFormat="1" applyFont="1" applyFill="1" applyBorder="1" applyAlignment="1">
      <alignment/>
    </xf>
    <xf numFmtId="0" fontId="14" fillId="24" borderId="30" xfId="0" applyFont="1" applyFill="1" applyBorder="1" applyAlignment="1">
      <alignment/>
    </xf>
    <xf numFmtId="3" fontId="14" fillId="24" borderId="44" xfId="0" applyNumberFormat="1" applyFont="1" applyFill="1" applyBorder="1" applyAlignment="1">
      <alignment/>
    </xf>
    <xf numFmtId="3" fontId="15" fillId="4" borderId="29" xfId="0" applyNumberFormat="1" applyFont="1" applyFill="1" applyBorder="1" applyAlignment="1">
      <alignment/>
    </xf>
    <xf numFmtId="3" fontId="15" fillId="18" borderId="29" xfId="0" applyNumberFormat="1" applyFont="1" applyFill="1" applyBorder="1" applyAlignment="1">
      <alignment/>
    </xf>
    <xf numFmtId="0" fontId="14" fillId="0" borderId="30" xfId="0" applyFont="1" applyFill="1" applyBorder="1" applyAlignment="1">
      <alignment/>
    </xf>
    <xf numFmtId="3" fontId="14" fillId="4" borderId="30" xfId="0" applyNumberFormat="1" applyFont="1" applyFill="1" applyBorder="1" applyAlignment="1">
      <alignment/>
    </xf>
    <xf numFmtId="3" fontId="13" fillId="24" borderId="45" xfId="0" applyNumberFormat="1" applyFont="1" applyFill="1" applyBorder="1" applyAlignment="1">
      <alignment/>
    </xf>
    <xf numFmtId="0" fontId="14" fillId="24" borderId="31" xfId="0" applyFont="1" applyFill="1" applyBorder="1" applyAlignment="1">
      <alignment/>
    </xf>
    <xf numFmtId="0" fontId="14" fillId="24" borderId="46" xfId="0" applyFont="1" applyFill="1" applyBorder="1" applyAlignment="1">
      <alignment horizontal="center"/>
    </xf>
    <xf numFmtId="3" fontId="14" fillId="24" borderId="47" xfId="0" applyNumberFormat="1" applyFont="1" applyFill="1" applyBorder="1" applyAlignment="1">
      <alignment/>
    </xf>
    <xf numFmtId="3" fontId="14" fillId="4" borderId="32" xfId="0" applyNumberFormat="1" applyFont="1" applyFill="1" applyBorder="1" applyAlignment="1">
      <alignment/>
    </xf>
    <xf numFmtId="3" fontId="14" fillId="18" borderId="31" xfId="0" applyNumberFormat="1" applyFont="1" applyFill="1" applyBorder="1" applyAlignment="1">
      <alignment/>
    </xf>
    <xf numFmtId="0" fontId="13" fillId="24" borderId="40" xfId="0" applyFont="1" applyFill="1" applyBorder="1" applyAlignment="1">
      <alignment/>
    </xf>
    <xf numFmtId="0" fontId="13" fillId="24" borderId="40" xfId="0" applyFont="1" applyFill="1" applyBorder="1" applyAlignment="1">
      <alignment horizontal="center"/>
    </xf>
    <xf numFmtId="3" fontId="13" fillId="0" borderId="40" xfId="0" applyNumberFormat="1" applyFont="1" applyFill="1" applyBorder="1" applyAlignment="1">
      <alignment/>
    </xf>
    <xf numFmtId="3" fontId="13" fillId="24" borderId="40" xfId="0" applyNumberFormat="1" applyFont="1" applyFill="1" applyBorder="1" applyAlignment="1">
      <alignment/>
    </xf>
    <xf numFmtId="3" fontId="13" fillId="4" borderId="40" xfId="0" applyNumberFormat="1" applyFont="1" applyFill="1" applyBorder="1" applyAlignment="1">
      <alignment/>
    </xf>
    <xf numFmtId="3" fontId="13" fillId="18" borderId="40" xfId="0" applyNumberFormat="1" applyFont="1" applyFill="1" applyBorder="1" applyAlignment="1">
      <alignment/>
    </xf>
    <xf numFmtId="0" fontId="13" fillId="0" borderId="30" xfId="0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5" fillId="4" borderId="30" xfId="0" applyNumberFormat="1" applyFont="1" applyFill="1" applyBorder="1" applyAlignment="1">
      <alignment/>
    </xf>
    <xf numFmtId="3" fontId="13" fillId="24" borderId="26" xfId="0" applyNumberFormat="1" applyFont="1" applyFill="1" applyBorder="1" applyAlignment="1">
      <alignment/>
    </xf>
    <xf numFmtId="3" fontId="13" fillId="4" borderId="34" xfId="0" applyNumberFormat="1" applyFont="1" applyFill="1" applyBorder="1" applyAlignment="1">
      <alignment/>
    </xf>
    <xf numFmtId="3" fontId="14" fillId="4" borderId="34" xfId="0" applyNumberFormat="1" applyFont="1" applyFill="1" applyBorder="1" applyAlignment="1">
      <alignment/>
    </xf>
    <xf numFmtId="0" fontId="13" fillId="24" borderId="30" xfId="0" applyFont="1" applyFill="1" applyBorder="1" applyAlignment="1">
      <alignment/>
    </xf>
    <xf numFmtId="3" fontId="13" fillId="24" borderId="30" xfId="0" applyNumberFormat="1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3" fontId="13" fillId="18" borderId="29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6" fillId="24" borderId="30" xfId="0" applyFont="1" applyFill="1" applyBorder="1" applyAlignment="1">
      <alignment/>
    </xf>
    <xf numFmtId="3" fontId="16" fillId="24" borderId="26" xfId="0" applyNumberFormat="1" applyFont="1" applyFill="1" applyBorder="1" applyAlignment="1">
      <alignment/>
    </xf>
    <xf numFmtId="3" fontId="13" fillId="4" borderId="40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4" borderId="28" xfId="0" applyNumberFormat="1" applyFont="1" applyFill="1" applyBorder="1" applyAlignment="1">
      <alignment/>
    </xf>
    <xf numFmtId="3" fontId="14" fillId="24" borderId="48" xfId="0" applyNumberFormat="1" applyFont="1" applyFill="1" applyBorder="1" applyAlignment="1">
      <alignment/>
    </xf>
    <xf numFmtId="3" fontId="14" fillId="4" borderId="26" xfId="0" applyNumberFormat="1" applyFont="1" applyFill="1" applyBorder="1" applyAlignment="1">
      <alignment/>
    </xf>
    <xf numFmtId="3" fontId="22" fillId="24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3" fontId="14" fillId="0" borderId="49" xfId="0" applyNumberFormat="1" applyFont="1" applyFill="1" applyBorder="1" applyAlignment="1">
      <alignment/>
    </xf>
    <xf numFmtId="3" fontId="14" fillId="4" borderId="50" xfId="0" applyNumberFormat="1" applyFont="1" applyFill="1" applyBorder="1" applyAlignment="1">
      <alignment/>
    </xf>
    <xf numFmtId="0" fontId="13" fillId="24" borderId="30" xfId="0" applyFont="1" applyFill="1" applyBorder="1" applyAlignment="1">
      <alignment horizontal="center"/>
    </xf>
    <xf numFmtId="3" fontId="13" fillId="4" borderId="29" xfId="0" applyNumberFormat="1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23" fillId="24" borderId="10" xfId="0" applyFont="1" applyFill="1" applyBorder="1" applyAlignment="1">
      <alignment horizontal="left"/>
    </xf>
    <xf numFmtId="3" fontId="9" fillId="24" borderId="51" xfId="0" applyNumberFormat="1" applyFont="1" applyFill="1" applyBorder="1" applyAlignment="1">
      <alignment horizontal="center"/>
    </xf>
    <xf numFmtId="3" fontId="10" fillId="18" borderId="14" xfId="0" applyNumberFormat="1" applyFont="1" applyFill="1" applyBorder="1" applyAlignment="1">
      <alignment/>
    </xf>
    <xf numFmtId="3" fontId="9" fillId="24" borderId="52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14" fillId="4" borderId="28" xfId="0" applyNumberFormat="1" applyFont="1" applyFill="1" applyBorder="1" applyAlignment="1">
      <alignment/>
    </xf>
    <xf numFmtId="3" fontId="14" fillId="4" borderId="53" xfId="0" applyNumberFormat="1" applyFont="1" applyFill="1" applyBorder="1" applyAlignment="1">
      <alignment/>
    </xf>
    <xf numFmtId="3" fontId="13" fillId="4" borderId="36" xfId="0" applyNumberFormat="1" applyFont="1" applyFill="1" applyBorder="1" applyAlignment="1">
      <alignment/>
    </xf>
    <xf numFmtId="3" fontId="14" fillId="4" borderId="54" xfId="0" applyNumberFormat="1" applyFont="1" applyFill="1" applyBorder="1" applyAlignment="1">
      <alignment/>
    </xf>
    <xf numFmtId="0" fontId="13" fillId="24" borderId="16" xfId="0" applyFont="1" applyFill="1" applyBorder="1" applyAlignment="1">
      <alignment/>
    </xf>
    <xf numFmtId="3" fontId="13" fillId="24" borderId="16" xfId="0" applyNumberFormat="1" applyFont="1" applyFill="1" applyBorder="1" applyAlignment="1">
      <alignment/>
    </xf>
    <xf numFmtId="3" fontId="13" fillId="4" borderId="54" xfId="0" applyNumberFormat="1" applyFont="1" applyFill="1" applyBorder="1" applyAlignment="1">
      <alignment/>
    </xf>
    <xf numFmtId="3" fontId="13" fillId="18" borderId="16" xfId="0" applyNumberFormat="1" applyFont="1" applyFill="1" applyBorder="1" applyAlignment="1">
      <alignment/>
    </xf>
    <xf numFmtId="3" fontId="13" fillId="18" borderId="17" xfId="0" applyNumberFormat="1" applyFont="1" applyFill="1" applyBorder="1" applyAlignment="1">
      <alignment/>
    </xf>
    <xf numFmtId="3" fontId="14" fillId="4" borderId="55" xfId="0" applyNumberFormat="1" applyFont="1" applyFill="1" applyBorder="1" applyAlignment="1">
      <alignment/>
    </xf>
    <xf numFmtId="3" fontId="14" fillId="4" borderId="56" xfId="0" applyNumberFormat="1" applyFont="1" applyFill="1" applyBorder="1" applyAlignment="1">
      <alignment/>
    </xf>
    <xf numFmtId="3" fontId="13" fillId="4" borderId="57" xfId="0" applyNumberFormat="1" applyFont="1" applyFill="1" applyBorder="1" applyAlignment="1">
      <alignment/>
    </xf>
    <xf numFmtId="3" fontId="13" fillId="4" borderId="38" xfId="0" applyNumberFormat="1" applyFont="1" applyFill="1" applyBorder="1" applyAlignment="1">
      <alignment/>
    </xf>
    <xf numFmtId="173" fontId="13" fillId="0" borderId="24" xfId="57" applyNumberFormat="1" applyFont="1" applyFill="1" applyBorder="1" applyAlignment="1" applyProtection="1">
      <alignment/>
      <protection/>
    </xf>
    <xf numFmtId="173" fontId="14" fillId="0" borderId="26" xfId="57" applyNumberFormat="1" applyFont="1" applyFill="1" applyBorder="1" applyAlignment="1" applyProtection="1">
      <alignment/>
      <protection/>
    </xf>
    <xf numFmtId="173" fontId="14" fillId="0" borderId="32" xfId="57" applyNumberFormat="1" applyFont="1" applyFill="1" applyBorder="1" applyAlignment="1" applyProtection="1">
      <alignment/>
      <protection/>
    </xf>
    <xf numFmtId="37" fontId="13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4" fillId="24" borderId="30" xfId="0" applyNumberFormat="1" applyFont="1" applyFill="1" applyBorder="1" applyAlignment="1">
      <alignment/>
    </xf>
    <xf numFmtId="3" fontId="14" fillId="18" borderId="34" xfId="0" applyNumberFormat="1" applyFont="1" applyFill="1" applyBorder="1" applyAlignment="1">
      <alignment/>
    </xf>
    <xf numFmtId="0" fontId="14" fillId="24" borderId="30" xfId="0" applyFont="1" applyFill="1" applyBorder="1" applyAlignment="1">
      <alignment horizontal="center"/>
    </xf>
    <xf numFmtId="3" fontId="14" fillId="18" borderId="29" xfId="0" applyNumberFormat="1" applyFont="1" applyFill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3" fontId="5" fillId="24" borderId="0" xfId="0" applyNumberFormat="1" applyFont="1" applyFill="1" applyAlignment="1">
      <alignment/>
    </xf>
    <xf numFmtId="3" fontId="14" fillId="24" borderId="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3" fontId="13" fillId="0" borderId="40" xfId="0" applyNumberFormat="1" applyFont="1" applyFill="1" applyBorder="1" applyAlignment="1">
      <alignment/>
    </xf>
    <xf numFmtId="3" fontId="14" fillId="24" borderId="58" xfId="0" applyNumberFormat="1" applyFont="1" applyFill="1" applyBorder="1" applyAlignment="1">
      <alignment/>
    </xf>
    <xf numFmtId="0" fontId="16" fillId="24" borderId="30" xfId="0" applyNumberFormat="1" applyFont="1" applyFill="1" applyBorder="1" applyAlignment="1">
      <alignment/>
    </xf>
    <xf numFmtId="0" fontId="13" fillId="24" borderId="30" xfId="0" applyNumberFormat="1" applyFont="1" applyFill="1" applyBorder="1" applyAlignment="1">
      <alignment/>
    </xf>
    <xf numFmtId="0" fontId="14" fillId="24" borderId="30" xfId="0" applyNumberFormat="1" applyFont="1" applyFill="1" applyBorder="1" applyAlignment="1">
      <alignment/>
    </xf>
    <xf numFmtId="0" fontId="14" fillId="24" borderId="31" xfId="0" applyNumberFormat="1" applyFont="1" applyFill="1" applyBorder="1" applyAlignment="1">
      <alignment/>
    </xf>
    <xf numFmtId="0" fontId="13" fillId="24" borderId="16" xfId="0" applyFont="1" applyFill="1" applyBorder="1" applyAlignment="1">
      <alignment horizontal="center"/>
    </xf>
    <xf numFmtId="3" fontId="28" fillId="24" borderId="0" xfId="0" applyNumberFormat="1" applyFont="1" applyFill="1" applyAlignment="1">
      <alignment/>
    </xf>
    <xf numFmtId="0" fontId="14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3" fontId="14" fillId="24" borderId="32" xfId="0" applyNumberFormat="1" applyFont="1" applyFill="1" applyBorder="1" applyAlignment="1">
      <alignment/>
    </xf>
    <xf numFmtId="3" fontId="14" fillId="18" borderId="31" xfId="0" applyNumberFormat="1" applyFont="1" applyFill="1" applyBorder="1" applyAlignment="1">
      <alignment/>
    </xf>
    <xf numFmtId="3" fontId="14" fillId="24" borderId="26" xfId="0" applyNumberFormat="1" applyFont="1" applyFill="1" applyBorder="1" applyAlignment="1">
      <alignment/>
    </xf>
    <xf numFmtId="3" fontId="14" fillId="18" borderId="26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4" fillId="0" borderId="30" xfId="0" applyFont="1" applyFill="1" applyBorder="1" applyAlignment="1">
      <alignment/>
    </xf>
    <xf numFmtId="3" fontId="14" fillId="18" borderId="32" xfId="0" applyNumberFormat="1" applyFont="1" applyFill="1" applyBorder="1" applyAlignment="1">
      <alignment/>
    </xf>
    <xf numFmtId="3" fontId="14" fillId="4" borderId="38" xfId="0" applyNumberFormat="1" applyFont="1" applyFill="1" applyBorder="1" applyAlignment="1">
      <alignment/>
    </xf>
    <xf numFmtId="3" fontId="14" fillId="4" borderId="27" xfId="0" applyNumberFormat="1" applyFont="1" applyFill="1" applyBorder="1" applyAlignment="1">
      <alignment/>
    </xf>
    <xf numFmtId="37" fontId="13" fillId="18" borderId="59" xfId="0" applyNumberFormat="1" applyFont="1" applyFill="1" applyBorder="1" applyAlignment="1">
      <alignment/>
    </xf>
    <xf numFmtId="3" fontId="14" fillId="18" borderId="60" xfId="0" applyNumberFormat="1" applyFont="1" applyFill="1" applyBorder="1" applyAlignment="1">
      <alignment/>
    </xf>
    <xf numFmtId="3" fontId="13" fillId="24" borderId="61" xfId="0" applyNumberFormat="1" applyFont="1" applyFill="1" applyBorder="1" applyAlignment="1">
      <alignment/>
    </xf>
    <xf numFmtId="3" fontId="14" fillId="4" borderId="62" xfId="0" applyNumberFormat="1" applyFont="1" applyFill="1" applyBorder="1" applyAlignment="1">
      <alignment/>
    </xf>
    <xf numFmtId="173" fontId="13" fillId="18" borderId="63" xfId="57" applyNumberFormat="1" applyFont="1" applyFill="1" applyBorder="1" applyAlignment="1" applyProtection="1">
      <alignment/>
      <protection/>
    </xf>
    <xf numFmtId="0" fontId="16" fillId="24" borderId="30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173" fontId="13" fillId="24" borderId="24" xfId="57" applyNumberFormat="1" applyFont="1" applyFill="1" applyBorder="1" applyAlignment="1" applyProtection="1">
      <alignment horizontal="center"/>
      <protection/>
    </xf>
    <xf numFmtId="173" fontId="13" fillId="24" borderId="40" xfId="57" applyNumberFormat="1" applyFont="1" applyFill="1" applyBorder="1" applyAlignment="1" applyProtection="1">
      <alignment horizontal="center"/>
      <protection/>
    </xf>
    <xf numFmtId="0" fontId="13" fillId="24" borderId="29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3" fontId="16" fillId="4" borderId="29" xfId="0" applyNumberFormat="1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3" fontId="16" fillId="18" borderId="28" xfId="0" applyNumberFormat="1" applyFont="1" applyFill="1" applyBorder="1" applyAlignment="1">
      <alignment/>
    </xf>
    <xf numFmtId="3" fontId="16" fillId="18" borderId="34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16" fillId="18" borderId="29" xfId="0" applyNumberFormat="1" applyFont="1" applyFill="1" applyBorder="1" applyAlignment="1">
      <alignment/>
    </xf>
    <xf numFmtId="3" fontId="16" fillId="4" borderId="38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31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3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0" fontId="3" fillId="25" borderId="0" xfId="0" applyFont="1" applyFill="1" applyAlignment="1">
      <alignment horizontal="left"/>
    </xf>
    <xf numFmtId="3" fontId="33" fillId="25" borderId="0" xfId="0" applyNumberFormat="1" applyFont="1" applyFill="1" applyAlignment="1">
      <alignment/>
    </xf>
    <xf numFmtId="3" fontId="4" fillId="25" borderId="0" xfId="0" applyNumberFormat="1" applyFont="1" applyFill="1" applyAlignment="1">
      <alignment/>
    </xf>
    <xf numFmtId="0" fontId="34" fillId="25" borderId="0" xfId="0" applyFont="1" applyFill="1" applyAlignment="1">
      <alignment horizontal="left"/>
    </xf>
    <xf numFmtId="3" fontId="0" fillId="26" borderId="64" xfId="0" applyNumberFormat="1" applyFont="1" applyFill="1" applyBorder="1" applyAlignment="1">
      <alignment/>
    </xf>
    <xf numFmtId="3" fontId="0" fillId="26" borderId="65" xfId="0" applyNumberFormat="1" applyFont="1" applyFill="1" applyBorder="1" applyAlignment="1">
      <alignment/>
    </xf>
    <xf numFmtId="0" fontId="0" fillId="26" borderId="64" xfId="0" applyFont="1" applyFill="1" applyBorder="1" applyAlignment="1">
      <alignment horizontal="left"/>
    </xf>
    <xf numFmtId="3" fontId="0" fillId="26" borderId="66" xfId="0" applyNumberFormat="1" applyFont="1" applyFill="1" applyBorder="1" applyAlignment="1">
      <alignment/>
    </xf>
    <xf numFmtId="3" fontId="0" fillId="26" borderId="67" xfId="0" applyNumberFormat="1" applyFont="1" applyFill="1" applyBorder="1" applyAlignment="1">
      <alignment/>
    </xf>
    <xf numFmtId="0" fontId="0" fillId="26" borderId="66" xfId="0" applyFont="1" applyFill="1" applyBorder="1" applyAlignment="1">
      <alignment horizontal="left"/>
    </xf>
    <xf numFmtId="0" fontId="0" fillId="26" borderId="68" xfId="0" applyFont="1" applyFill="1" applyBorder="1" applyAlignment="1">
      <alignment horizontal="left"/>
    </xf>
    <xf numFmtId="3" fontId="0" fillId="26" borderId="69" xfId="0" applyNumberFormat="1" applyFont="1" applyFill="1" applyBorder="1" applyAlignment="1">
      <alignment/>
    </xf>
    <xf numFmtId="3" fontId="0" fillId="26" borderId="68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 horizontal="right"/>
    </xf>
    <xf numFmtId="0" fontId="20" fillId="25" borderId="70" xfId="0" applyFont="1" applyFill="1" applyBorder="1" applyAlignment="1">
      <alignment horizontal="left"/>
    </xf>
    <xf numFmtId="0" fontId="4" fillId="25" borderId="70" xfId="0" applyFont="1" applyFill="1" applyBorder="1" applyAlignment="1">
      <alignment horizontal="left"/>
    </xf>
    <xf numFmtId="3" fontId="4" fillId="25" borderId="70" xfId="0" applyNumberFormat="1" applyFont="1" applyFill="1" applyBorder="1" applyAlignment="1">
      <alignment/>
    </xf>
    <xf numFmtId="3" fontId="5" fillId="25" borderId="70" xfId="0" applyNumberFormat="1" applyFont="1" applyFill="1" applyBorder="1" applyAlignment="1">
      <alignment/>
    </xf>
    <xf numFmtId="3" fontId="6" fillId="25" borderId="7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left"/>
    </xf>
    <xf numFmtId="3" fontId="0" fillId="25" borderId="0" xfId="0" applyNumberFormat="1" applyFont="1" applyFill="1" applyBorder="1" applyAlignment="1">
      <alignment/>
    </xf>
    <xf numFmtId="0" fontId="8" fillId="25" borderId="64" xfId="0" applyFont="1" applyFill="1" applyBorder="1" applyAlignment="1">
      <alignment/>
    </xf>
    <xf numFmtId="0" fontId="8" fillId="25" borderId="71" xfId="0" applyFont="1" applyFill="1" applyBorder="1" applyAlignment="1">
      <alignment horizontal="left"/>
    </xf>
    <xf numFmtId="3" fontId="9" fillId="25" borderId="64" xfId="0" applyNumberFormat="1" applyFont="1" applyFill="1" applyBorder="1" applyAlignment="1">
      <alignment horizontal="center"/>
    </xf>
    <xf numFmtId="3" fontId="10" fillId="27" borderId="64" xfId="0" applyNumberFormat="1" applyFont="1" applyFill="1" applyBorder="1" applyAlignment="1">
      <alignment/>
    </xf>
    <xf numFmtId="3" fontId="11" fillId="27" borderId="72" xfId="0" applyNumberFormat="1" applyFont="1" applyFill="1" applyBorder="1" applyAlignment="1">
      <alignment horizontal="left"/>
    </xf>
    <xf numFmtId="3" fontId="6" fillId="27" borderId="72" xfId="0" applyNumberFormat="1" applyFont="1" applyFill="1" applyBorder="1" applyAlignment="1">
      <alignment/>
    </xf>
    <xf numFmtId="3" fontId="6" fillId="27" borderId="65" xfId="0" applyNumberFormat="1" applyFont="1" applyFill="1" applyBorder="1" applyAlignment="1">
      <alignment/>
    </xf>
    <xf numFmtId="0" fontId="8" fillId="25" borderId="66" xfId="0" applyFont="1" applyFill="1" applyBorder="1" applyAlignment="1">
      <alignment/>
    </xf>
    <xf numFmtId="0" fontId="8" fillId="25" borderId="73" xfId="0" applyFont="1" applyFill="1" applyBorder="1" applyAlignment="1">
      <alignment horizontal="center"/>
    </xf>
    <xf numFmtId="3" fontId="9" fillId="25" borderId="66" xfId="0" applyNumberFormat="1" applyFont="1" applyFill="1" applyBorder="1" applyAlignment="1">
      <alignment horizontal="center"/>
    </xf>
    <xf numFmtId="3" fontId="9" fillId="28" borderId="71" xfId="0" applyNumberFormat="1" applyFont="1" applyFill="1" applyBorder="1" applyAlignment="1">
      <alignment horizontal="center"/>
    </xf>
    <xf numFmtId="3" fontId="9" fillId="27" borderId="74" xfId="0" applyNumberFormat="1" applyFont="1" applyFill="1" applyBorder="1" applyAlignment="1">
      <alignment horizontal="right"/>
    </xf>
    <xf numFmtId="3" fontId="6" fillId="27" borderId="74" xfId="0" applyNumberFormat="1" applyFont="1" applyFill="1" applyBorder="1" applyAlignment="1">
      <alignment/>
    </xf>
    <xf numFmtId="3" fontId="6" fillId="27" borderId="69" xfId="0" applyNumberFormat="1" applyFont="1" applyFill="1" applyBorder="1" applyAlignment="1">
      <alignment/>
    </xf>
    <xf numFmtId="0" fontId="12" fillId="25" borderId="75" xfId="0" applyFont="1" applyFill="1" applyBorder="1" applyAlignment="1">
      <alignment horizontal="left"/>
    </xf>
    <xf numFmtId="0" fontId="9" fillId="25" borderId="75" xfId="0" applyFont="1" applyFill="1" applyBorder="1" applyAlignment="1">
      <alignment horizontal="center"/>
    </xf>
    <xf numFmtId="1" fontId="9" fillId="0" borderId="68" xfId="0" applyNumberFormat="1" applyFont="1" applyFill="1" applyBorder="1" applyAlignment="1">
      <alignment horizontal="center"/>
    </xf>
    <xf numFmtId="1" fontId="9" fillId="25" borderId="68" xfId="0" applyNumberFormat="1" applyFont="1" applyFill="1" applyBorder="1" applyAlignment="1">
      <alignment horizontal="center"/>
    </xf>
    <xf numFmtId="1" fontId="9" fillId="28" borderId="68" xfId="0" applyNumberFormat="1" applyFont="1" applyFill="1" applyBorder="1" applyAlignment="1">
      <alignment horizontal="center"/>
    </xf>
    <xf numFmtId="1" fontId="9" fillId="27" borderId="76" xfId="0" applyNumberFormat="1" applyFont="1" applyFill="1" applyBorder="1" applyAlignment="1">
      <alignment horizontal="center"/>
    </xf>
    <xf numFmtId="1" fontId="9" fillId="27" borderId="63" xfId="0" applyNumberFormat="1" applyFont="1" applyFill="1" applyBorder="1" applyAlignment="1">
      <alignment horizontal="center"/>
    </xf>
    <xf numFmtId="0" fontId="13" fillId="25" borderId="77" xfId="0" applyFont="1" applyFill="1" applyBorder="1" applyAlignment="1">
      <alignment/>
    </xf>
    <xf numFmtId="0" fontId="13" fillId="25" borderId="77" xfId="0" applyFont="1" applyFill="1" applyBorder="1" applyAlignment="1">
      <alignment horizontal="center"/>
    </xf>
    <xf numFmtId="3" fontId="13" fillId="0" borderId="78" xfId="0" applyNumberFormat="1" applyFont="1" applyFill="1" applyBorder="1" applyAlignment="1">
      <alignment/>
    </xf>
    <xf numFmtId="3" fontId="13" fillId="25" borderId="79" xfId="0" applyNumberFormat="1" applyFont="1" applyFill="1" applyBorder="1" applyAlignment="1">
      <alignment/>
    </xf>
    <xf numFmtId="3" fontId="13" fillId="28" borderId="0" xfId="0" applyNumberFormat="1" applyFont="1" applyFill="1" applyAlignment="1">
      <alignment/>
    </xf>
    <xf numFmtId="3" fontId="13" fillId="27" borderId="80" xfId="0" applyNumberFormat="1" applyFont="1" applyFill="1" applyBorder="1" applyAlignment="1">
      <alignment/>
    </xf>
    <xf numFmtId="3" fontId="13" fillId="27" borderId="81" xfId="0" applyNumberFormat="1" applyFont="1" applyFill="1" applyBorder="1" applyAlignment="1">
      <alignment/>
    </xf>
    <xf numFmtId="3" fontId="14" fillId="0" borderId="82" xfId="0" applyNumberFormat="1" applyFont="1" applyFill="1" applyBorder="1" applyAlignment="1">
      <alignment/>
    </xf>
    <xf numFmtId="3" fontId="14" fillId="25" borderId="83" xfId="0" applyNumberFormat="1" applyFont="1" applyFill="1" applyBorder="1" applyAlignment="1">
      <alignment/>
    </xf>
    <xf numFmtId="3" fontId="14" fillId="28" borderId="82" xfId="0" applyNumberFormat="1" applyFont="1" applyFill="1" applyBorder="1" applyAlignment="1">
      <alignment/>
    </xf>
    <xf numFmtId="3" fontId="14" fillId="27" borderId="84" xfId="0" applyNumberFormat="1" applyFont="1" applyFill="1" applyBorder="1" applyAlignment="1">
      <alignment/>
    </xf>
    <xf numFmtId="3" fontId="14" fillId="27" borderId="81" xfId="0" applyNumberFormat="1" applyFont="1" applyFill="1" applyBorder="1" applyAlignment="1">
      <alignment/>
    </xf>
    <xf numFmtId="0" fontId="14" fillId="25" borderId="77" xfId="0" applyFont="1" applyFill="1" applyBorder="1" applyAlignment="1">
      <alignment/>
    </xf>
    <xf numFmtId="0" fontId="14" fillId="25" borderId="77" xfId="0" applyFont="1" applyFill="1" applyBorder="1" applyAlignment="1">
      <alignment horizontal="center"/>
    </xf>
    <xf numFmtId="3" fontId="14" fillId="0" borderId="85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3" fontId="14" fillId="0" borderId="77" xfId="0" applyNumberFormat="1" applyFont="1" applyFill="1" applyBorder="1" applyAlignment="1">
      <alignment/>
    </xf>
    <xf numFmtId="0" fontId="14" fillId="25" borderId="82" xfId="0" applyFont="1" applyFill="1" applyBorder="1" applyAlignment="1">
      <alignment/>
    </xf>
    <xf numFmtId="0" fontId="14" fillId="25" borderId="82" xfId="0" applyFont="1" applyFill="1" applyBorder="1" applyAlignment="1">
      <alignment horizontal="center"/>
    </xf>
    <xf numFmtId="0" fontId="14" fillId="25" borderId="82" xfId="0" applyFont="1" applyFill="1" applyBorder="1" applyAlignment="1">
      <alignment/>
    </xf>
    <xf numFmtId="0" fontId="13" fillId="25" borderId="86" xfId="0" applyFont="1" applyFill="1" applyBorder="1" applyAlignment="1">
      <alignment/>
    </xf>
    <xf numFmtId="0" fontId="13" fillId="25" borderId="87" xfId="0" applyFont="1" applyFill="1" applyBorder="1" applyAlignment="1">
      <alignment horizontal="left"/>
    </xf>
    <xf numFmtId="3" fontId="13" fillId="0" borderId="88" xfId="0" applyNumberFormat="1" applyFont="1" applyFill="1" applyBorder="1" applyAlignment="1">
      <alignment/>
    </xf>
    <xf numFmtId="3" fontId="13" fillId="25" borderId="87" xfId="0" applyNumberFormat="1" applyFont="1" applyFill="1" applyBorder="1" applyAlignment="1">
      <alignment/>
    </xf>
    <xf numFmtId="3" fontId="13" fillId="28" borderId="89" xfId="0" applyNumberFormat="1" applyFont="1" applyFill="1" applyBorder="1" applyAlignment="1">
      <alignment/>
    </xf>
    <xf numFmtId="3" fontId="13" fillId="27" borderId="90" xfId="0" applyNumberFormat="1" applyFont="1" applyFill="1" applyBorder="1" applyAlignment="1">
      <alignment/>
    </xf>
    <xf numFmtId="3" fontId="13" fillId="27" borderId="8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3" fontId="14" fillId="4" borderId="53" xfId="0" applyNumberFormat="1" applyFont="1" applyFill="1" applyBorder="1" applyAlignment="1">
      <alignment/>
    </xf>
    <xf numFmtId="3" fontId="37" fillId="18" borderId="32" xfId="0" applyNumberFormat="1" applyFont="1" applyFill="1" applyBorder="1" applyAlignment="1">
      <alignment/>
    </xf>
    <xf numFmtId="3" fontId="14" fillId="24" borderId="91" xfId="0" applyNumberFormat="1" applyFont="1" applyFill="1" applyBorder="1" applyAlignment="1">
      <alignment/>
    </xf>
    <xf numFmtId="3" fontId="14" fillId="4" borderId="31" xfId="0" applyNumberFormat="1" applyFont="1" applyFill="1" applyBorder="1" applyAlignment="1">
      <alignment/>
    </xf>
    <xf numFmtId="3" fontId="37" fillId="18" borderId="31" xfId="0" applyNumberFormat="1" applyFont="1" applyFill="1" applyBorder="1" applyAlignment="1">
      <alignment/>
    </xf>
    <xf numFmtId="37" fontId="14" fillId="0" borderId="92" xfId="0" applyNumberFormat="1" applyFont="1" applyFill="1" applyBorder="1" applyAlignment="1">
      <alignment/>
    </xf>
    <xf numFmtId="173" fontId="14" fillId="0" borderId="32" xfId="57" applyNumberFormat="1" applyFont="1" applyFill="1" applyBorder="1" applyAlignment="1" applyProtection="1">
      <alignment horizontal="right"/>
      <protection/>
    </xf>
    <xf numFmtId="1" fontId="14" fillId="24" borderId="30" xfId="0" applyNumberFormat="1" applyFont="1" applyFill="1" applyBorder="1" applyAlignment="1">
      <alignment horizontal="center"/>
    </xf>
    <xf numFmtId="0" fontId="14" fillId="24" borderId="29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3" fillId="24" borderId="41" xfId="0" applyFont="1" applyFill="1" applyBorder="1" applyAlignment="1">
      <alignment/>
    </xf>
    <xf numFmtId="0" fontId="13" fillId="24" borderId="93" xfId="0" applyFont="1" applyFill="1" applyBorder="1" applyAlignment="1">
      <alignment horizontal="center"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 horizontal="center"/>
    </xf>
    <xf numFmtId="3" fontId="41" fillId="24" borderId="0" xfId="0" applyNumberFormat="1" applyFont="1" applyFill="1" applyBorder="1" applyAlignment="1">
      <alignment/>
    </xf>
    <xf numFmtId="0" fontId="41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 horizontal="center"/>
    </xf>
    <xf numFmtId="3" fontId="42" fillId="24" borderId="0" xfId="0" applyNumberFormat="1" applyFont="1" applyFill="1" applyAlignment="1">
      <alignment/>
    </xf>
    <xf numFmtId="3" fontId="42" fillId="24" borderId="0" xfId="0" applyNumberFormat="1" applyFont="1" applyFill="1" applyBorder="1" applyAlignment="1">
      <alignment horizontal="right"/>
    </xf>
    <xf numFmtId="0" fontId="13" fillId="24" borderId="32" xfId="0" applyFont="1" applyFill="1" applyBorder="1" applyAlignment="1">
      <alignment horizontal="center"/>
    </xf>
    <xf numFmtId="3" fontId="13" fillId="4" borderId="31" xfId="0" applyNumberFormat="1" applyFont="1" applyFill="1" applyBorder="1" applyAlignment="1">
      <alignment/>
    </xf>
    <xf numFmtId="3" fontId="16" fillId="4" borderId="55" xfId="0" applyNumberFormat="1" applyFont="1" applyFill="1" applyBorder="1" applyAlignment="1">
      <alignment/>
    </xf>
    <xf numFmtId="3" fontId="16" fillId="18" borderId="30" xfId="0" applyNumberFormat="1" applyFont="1" applyFill="1" applyBorder="1" applyAlignment="1">
      <alignment/>
    </xf>
    <xf numFmtId="3" fontId="16" fillId="24" borderId="58" xfId="0" applyNumberFormat="1" applyFont="1" applyFill="1" applyBorder="1" applyAlignment="1">
      <alignment/>
    </xf>
    <xf numFmtId="3" fontId="13" fillId="4" borderId="94" xfId="0" applyNumberFormat="1" applyFont="1" applyFill="1" applyBorder="1" applyAlignment="1">
      <alignment/>
    </xf>
    <xf numFmtId="3" fontId="14" fillId="24" borderId="44" xfId="0" applyNumberFormat="1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3" fontId="14" fillId="18" borderId="95" xfId="0" applyNumberFormat="1" applyFont="1" applyFill="1" applyBorder="1" applyAlignment="1">
      <alignment/>
    </xf>
    <xf numFmtId="3" fontId="14" fillId="18" borderId="96" xfId="0" applyNumberFormat="1" applyFont="1" applyFill="1" applyBorder="1" applyAlignment="1">
      <alignment/>
    </xf>
    <xf numFmtId="3" fontId="13" fillId="29" borderId="40" xfId="0" applyNumberFormat="1" applyFont="1" applyFill="1" applyBorder="1" applyAlignment="1">
      <alignment/>
    </xf>
    <xf numFmtId="1" fontId="14" fillId="24" borderId="30" xfId="57" applyNumberFormat="1" applyFont="1" applyFill="1" applyBorder="1" applyAlignment="1" applyProtection="1">
      <alignment horizontal="center"/>
      <protection/>
    </xf>
    <xf numFmtId="3" fontId="21" fillId="24" borderId="16" xfId="0" applyNumberFormat="1" applyFont="1" applyFill="1" applyBorder="1" applyAlignment="1">
      <alignment/>
    </xf>
    <xf numFmtId="3" fontId="13" fillId="24" borderId="97" xfId="0" applyNumberFormat="1" applyFont="1" applyFill="1" applyBorder="1" applyAlignment="1">
      <alignment/>
    </xf>
    <xf numFmtId="3" fontId="14" fillId="0" borderId="29" xfId="0" applyNumberFormat="1" applyFont="1" applyFill="1" applyBorder="1" applyAlignment="1">
      <alignment/>
    </xf>
    <xf numFmtId="3" fontId="14" fillId="24" borderId="29" xfId="0" applyNumberFormat="1" applyFont="1" applyFill="1" applyBorder="1" applyAlignment="1">
      <alignment/>
    </xf>
    <xf numFmtId="3" fontId="14" fillId="0" borderId="98" xfId="0" applyNumberFormat="1" applyFont="1" applyFill="1" applyBorder="1" applyAlignment="1">
      <alignment/>
    </xf>
    <xf numFmtId="0" fontId="8" fillId="24" borderId="99" xfId="0" applyFont="1" applyFill="1" applyBorder="1" applyAlignment="1">
      <alignment/>
    </xf>
    <xf numFmtId="0" fontId="8" fillId="24" borderId="66" xfId="0" applyFont="1" applyFill="1" applyBorder="1" applyAlignment="1">
      <alignment/>
    </xf>
    <xf numFmtId="0" fontId="12" fillId="24" borderId="100" xfId="0" applyFont="1" applyFill="1" applyBorder="1" applyAlignment="1">
      <alignment horizontal="left"/>
    </xf>
    <xf numFmtId="0" fontId="13" fillId="24" borderId="101" xfId="0" applyFont="1" applyFill="1" applyBorder="1" applyAlignment="1">
      <alignment/>
    </xf>
    <xf numFmtId="0" fontId="13" fillId="24" borderId="102" xfId="0" applyFont="1" applyFill="1" applyBorder="1" applyAlignment="1">
      <alignment/>
    </xf>
    <xf numFmtId="0" fontId="13" fillId="24" borderId="103" xfId="0" applyFont="1" applyFill="1" applyBorder="1" applyAlignment="1">
      <alignment/>
    </xf>
    <xf numFmtId="0" fontId="14" fillId="24" borderId="104" xfId="0" applyFont="1" applyFill="1" applyBorder="1" applyAlignment="1">
      <alignment/>
    </xf>
    <xf numFmtId="0" fontId="14" fillId="0" borderId="105" xfId="46" applyFont="1" applyFill="1" applyBorder="1">
      <alignment/>
      <protection/>
    </xf>
    <xf numFmtId="0" fontId="14" fillId="24" borderId="105" xfId="0" applyFont="1" applyFill="1" applyBorder="1" applyAlignment="1">
      <alignment/>
    </xf>
    <xf numFmtId="0" fontId="13" fillId="24" borderId="105" xfId="0" applyFont="1" applyFill="1" applyBorder="1" applyAlignment="1">
      <alignment/>
    </xf>
    <xf numFmtId="0" fontId="14" fillId="24" borderId="106" xfId="0" applyFont="1" applyFill="1" applyBorder="1" applyAlignment="1">
      <alignment/>
    </xf>
    <xf numFmtId="0" fontId="14" fillId="24" borderId="106" xfId="0" applyFont="1" applyFill="1" applyBorder="1" applyAlignment="1">
      <alignment horizontal="center"/>
    </xf>
    <xf numFmtId="3" fontId="14" fillId="24" borderId="107" xfId="0" applyNumberFormat="1" applyFont="1" applyFill="1" applyBorder="1" applyAlignment="1">
      <alignment/>
    </xf>
    <xf numFmtId="3" fontId="14" fillId="18" borderId="108" xfId="0" applyNumberFormat="1" applyFont="1" applyFill="1" applyBorder="1" applyAlignment="1">
      <alignment/>
    </xf>
    <xf numFmtId="3" fontId="14" fillId="18" borderId="109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43" fillId="24" borderId="30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60" fillId="24" borderId="10" xfId="0" applyNumberFormat="1" applyFont="1" applyFill="1" applyBorder="1" applyAlignment="1">
      <alignment horizontal="right"/>
    </xf>
    <xf numFmtId="0" fontId="14" fillId="24" borderId="110" xfId="0" applyFont="1" applyFill="1" applyBorder="1" applyAlignment="1">
      <alignment/>
    </xf>
    <xf numFmtId="0" fontId="14" fillId="24" borderId="111" xfId="0" applyFont="1" applyFill="1" applyBorder="1" applyAlignment="1">
      <alignment horizontal="center"/>
    </xf>
    <xf numFmtId="3" fontId="24" fillId="4" borderId="34" xfId="0" applyNumberFormat="1" applyFont="1" applyFill="1" applyBorder="1" applyAlignment="1">
      <alignment/>
    </xf>
    <xf numFmtId="0" fontId="14" fillId="0" borderId="106" xfId="0" applyFont="1" applyFill="1" applyBorder="1" applyAlignment="1">
      <alignment/>
    </xf>
    <xf numFmtId="1" fontId="14" fillId="24" borderId="106" xfId="0" applyNumberFormat="1" applyFont="1" applyFill="1" applyBorder="1" applyAlignment="1">
      <alignment horizontal="center"/>
    </xf>
    <xf numFmtId="3" fontId="14" fillId="24" borderId="112" xfId="0" applyNumberFormat="1" applyFont="1" applyFill="1" applyBorder="1" applyAlignment="1">
      <alignment/>
    </xf>
    <xf numFmtId="3" fontId="14" fillId="24" borderId="30" xfId="0" applyNumberFormat="1" applyFont="1" applyFill="1" applyBorder="1" applyAlignment="1">
      <alignment horizontal="right"/>
    </xf>
    <xf numFmtId="3" fontId="14" fillId="28" borderId="38" xfId="0" applyNumberFormat="1" applyFont="1" applyFill="1" applyBorder="1" applyAlignment="1">
      <alignment/>
    </xf>
    <xf numFmtId="1" fontId="14" fillId="0" borderId="30" xfId="57" applyNumberFormat="1" applyFont="1" applyFill="1" applyBorder="1" applyAlignment="1" applyProtection="1">
      <alignment horizontal="center"/>
      <protection/>
    </xf>
    <xf numFmtId="3" fontId="14" fillId="0" borderId="44" xfId="0" applyNumberFormat="1" applyFont="1" applyFill="1" applyBorder="1" applyAlignment="1">
      <alignment/>
    </xf>
    <xf numFmtId="3" fontId="13" fillId="24" borderId="89" xfId="0" applyNumberFormat="1" applyFont="1" applyFill="1" applyBorder="1" applyAlignment="1">
      <alignment/>
    </xf>
    <xf numFmtId="3" fontId="13" fillId="24" borderId="113" xfId="0" applyNumberFormat="1" applyFont="1" applyFill="1" applyBorder="1" applyAlignment="1">
      <alignment/>
    </xf>
    <xf numFmtId="3" fontId="14" fillId="4" borderId="112" xfId="0" applyNumberFormat="1" applyFont="1" applyFill="1" applyBorder="1" applyAlignment="1">
      <alignment/>
    </xf>
    <xf numFmtId="3" fontId="14" fillId="18" borderId="114" xfId="0" applyNumberFormat="1" applyFont="1" applyFill="1" applyBorder="1" applyAlignment="1">
      <alignment/>
    </xf>
    <xf numFmtId="3" fontId="14" fillId="18" borderId="112" xfId="0" applyNumberFormat="1" applyFont="1" applyFill="1" applyBorder="1" applyAlignment="1">
      <alignment/>
    </xf>
    <xf numFmtId="0" fontId="43" fillId="24" borderId="105" xfId="0" applyFont="1" applyFill="1" applyBorder="1" applyAlignment="1">
      <alignment/>
    </xf>
    <xf numFmtId="0" fontId="14" fillId="24" borderId="102" xfId="0" applyFont="1" applyFill="1" applyBorder="1" applyAlignment="1">
      <alignment/>
    </xf>
    <xf numFmtId="3" fontId="14" fillId="0" borderId="32" xfId="57" applyNumberFormat="1" applyFont="1" applyFill="1" applyBorder="1" applyAlignment="1" applyProtection="1">
      <alignment/>
      <protection/>
    </xf>
    <xf numFmtId="1" fontId="9" fillId="4" borderId="115" xfId="0" applyNumberFormat="1" applyFont="1" applyFill="1" applyBorder="1" applyAlignment="1">
      <alignment horizontal="center"/>
    </xf>
    <xf numFmtId="3" fontId="9" fillId="24" borderId="116" xfId="0" applyNumberFormat="1" applyFont="1" applyFill="1" applyBorder="1" applyAlignment="1">
      <alignment horizontal="center"/>
    </xf>
    <xf numFmtId="1" fontId="9" fillId="0" borderId="117" xfId="0" applyNumberFormat="1" applyFont="1" applyFill="1" applyBorder="1" applyAlignment="1">
      <alignment horizontal="center"/>
    </xf>
    <xf numFmtId="3" fontId="16" fillId="24" borderId="32" xfId="0" applyNumberFormat="1" applyFont="1" applyFill="1" applyBorder="1" applyAlignment="1">
      <alignment/>
    </xf>
    <xf numFmtId="3" fontId="14" fillId="24" borderId="111" xfId="0" applyNumberFormat="1" applyFont="1" applyFill="1" applyBorder="1" applyAlignment="1">
      <alignment/>
    </xf>
    <xf numFmtId="0" fontId="14" fillId="0" borderId="111" xfId="0" applyFont="1" applyFill="1" applyBorder="1" applyAlignment="1">
      <alignment/>
    </xf>
    <xf numFmtId="0" fontId="14" fillId="0" borderId="111" xfId="0" applyFont="1" applyFill="1" applyBorder="1" applyAlignment="1">
      <alignment horizontal="center"/>
    </xf>
    <xf numFmtId="3" fontId="14" fillId="24" borderId="111" xfId="0" applyNumberFormat="1" applyFont="1" applyFill="1" applyBorder="1" applyAlignment="1">
      <alignment/>
    </xf>
    <xf numFmtId="3" fontId="14" fillId="18" borderId="114" xfId="0" applyNumberFormat="1" applyFont="1" applyFill="1" applyBorder="1" applyAlignment="1">
      <alignment/>
    </xf>
    <xf numFmtId="3" fontId="14" fillId="18" borderId="112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3" fontId="14" fillId="4" borderId="118" xfId="0" applyNumberFormat="1" applyFont="1" applyFill="1" applyBorder="1" applyAlignment="1">
      <alignment/>
    </xf>
    <xf numFmtId="3" fontId="14" fillId="4" borderId="55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 horizontal="right"/>
    </xf>
    <xf numFmtId="3" fontId="14" fillId="4" borderId="39" xfId="0" applyNumberFormat="1" applyFont="1" applyFill="1" applyBorder="1" applyAlignment="1">
      <alignment horizontal="right"/>
    </xf>
    <xf numFmtId="3" fontId="14" fillId="18" borderId="30" xfId="0" applyNumberFormat="1" applyFont="1" applyFill="1" applyBorder="1" applyAlignment="1">
      <alignment horizontal="right"/>
    </xf>
    <xf numFmtId="3" fontId="14" fillId="18" borderId="95" xfId="0" applyNumberFormat="1" applyFont="1" applyFill="1" applyBorder="1" applyAlignment="1">
      <alignment horizontal="right"/>
    </xf>
    <xf numFmtId="3" fontId="14" fillId="18" borderId="29" xfId="0" applyNumberFormat="1" applyFont="1" applyFill="1" applyBorder="1" applyAlignment="1">
      <alignment horizontal="right"/>
    </xf>
    <xf numFmtId="3" fontId="14" fillId="24" borderId="32" xfId="0" applyNumberFormat="1" applyFont="1" applyFill="1" applyBorder="1" applyAlignment="1">
      <alignment horizontal="right"/>
    </xf>
    <xf numFmtId="3" fontId="14" fillId="4" borderId="35" xfId="0" applyNumberFormat="1" applyFont="1" applyFill="1" applyBorder="1" applyAlignment="1">
      <alignment horizontal="right"/>
    </xf>
    <xf numFmtId="3" fontId="14" fillId="18" borderId="119" xfId="0" applyNumberFormat="1" applyFont="1" applyFill="1" applyBorder="1" applyAlignment="1">
      <alignment horizontal="right"/>
    </xf>
    <xf numFmtId="3" fontId="13" fillId="24" borderId="24" xfId="0" applyNumberFormat="1" applyFont="1" applyFill="1" applyBorder="1" applyAlignment="1">
      <alignment horizontal="right"/>
    </xf>
    <xf numFmtId="3" fontId="13" fillId="4" borderId="33" xfId="0" applyNumberFormat="1" applyFont="1" applyFill="1" applyBorder="1" applyAlignment="1">
      <alignment horizontal="right"/>
    </xf>
    <xf numFmtId="3" fontId="13" fillId="18" borderId="24" xfId="0" applyNumberFormat="1" applyFont="1" applyFill="1" applyBorder="1" applyAlignment="1">
      <alignment horizontal="right"/>
    </xf>
    <xf numFmtId="3" fontId="13" fillId="18" borderId="25" xfId="0" applyNumberFormat="1" applyFont="1" applyFill="1" applyBorder="1" applyAlignment="1">
      <alignment horizontal="right"/>
    </xf>
    <xf numFmtId="3" fontId="14" fillId="4" borderId="38" xfId="0" applyNumberFormat="1" applyFont="1" applyFill="1" applyBorder="1" applyAlignment="1">
      <alignment horizontal="right"/>
    </xf>
    <xf numFmtId="3" fontId="24" fillId="4" borderId="29" xfId="0" applyNumberFormat="1" applyFont="1" applyFill="1" applyBorder="1" applyAlignment="1">
      <alignment/>
    </xf>
    <xf numFmtId="3" fontId="24" fillId="18" borderId="29" xfId="0" applyNumberFormat="1" applyFont="1" applyFill="1" applyBorder="1" applyAlignment="1">
      <alignment/>
    </xf>
    <xf numFmtId="3" fontId="24" fillId="28" borderId="29" xfId="0" applyNumberFormat="1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4" borderId="31" xfId="0" applyNumberFormat="1" applyFont="1" applyFill="1" applyBorder="1" applyAlignment="1">
      <alignment/>
    </xf>
    <xf numFmtId="3" fontId="24" fillId="4" borderId="53" xfId="0" applyNumberFormat="1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4" borderId="30" xfId="0" applyNumberFormat="1" applyFont="1" applyFill="1" applyBorder="1" applyAlignment="1">
      <alignment/>
    </xf>
    <xf numFmtId="3" fontId="24" fillId="18" borderId="34" xfId="0" applyNumberFormat="1" applyFont="1" applyFill="1" applyBorder="1" applyAlignment="1">
      <alignment/>
    </xf>
    <xf numFmtId="3" fontId="24" fillId="18" borderId="28" xfId="0" applyNumberFormat="1" applyFont="1" applyFill="1" applyBorder="1" applyAlignment="1">
      <alignment/>
    </xf>
    <xf numFmtId="3" fontId="24" fillId="4" borderId="38" xfId="0" applyNumberFormat="1" applyFont="1" applyFill="1" applyBorder="1" applyAlignment="1">
      <alignment/>
    </xf>
    <xf numFmtId="3" fontId="24" fillId="4" borderId="53" xfId="0" applyNumberFormat="1" applyFont="1" applyFill="1" applyBorder="1" applyAlignment="1">
      <alignment/>
    </xf>
    <xf numFmtId="3" fontId="24" fillId="4" borderId="55" xfId="0" applyNumberFormat="1" applyFont="1" applyFill="1" applyBorder="1" applyAlignment="1">
      <alignment/>
    </xf>
    <xf numFmtId="3" fontId="24" fillId="18" borderId="30" xfId="0" applyNumberFormat="1" applyFont="1" applyFill="1" applyBorder="1" applyAlignment="1">
      <alignment/>
    </xf>
    <xf numFmtId="3" fontId="24" fillId="4" borderId="118" xfId="0" applyNumberFormat="1" applyFont="1" applyFill="1" applyBorder="1" applyAlignment="1">
      <alignment/>
    </xf>
    <xf numFmtId="3" fontId="24" fillId="4" borderId="38" xfId="0" applyNumberFormat="1" applyFont="1" applyFill="1" applyBorder="1" applyAlignment="1">
      <alignment/>
    </xf>
    <xf numFmtId="3" fontId="24" fillId="4" borderId="118" xfId="0" applyNumberFormat="1" applyFont="1" applyFill="1" applyBorder="1" applyAlignment="1">
      <alignment/>
    </xf>
    <xf numFmtId="3" fontId="24" fillId="18" borderId="114" xfId="0" applyNumberFormat="1" applyFont="1" applyFill="1" applyBorder="1" applyAlignment="1">
      <alignment/>
    </xf>
    <xf numFmtId="3" fontId="24" fillId="18" borderId="112" xfId="0" applyNumberFormat="1" applyFont="1" applyFill="1" applyBorder="1" applyAlignment="1">
      <alignment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ataveiviser-felt" xfId="35"/>
    <cellStyle name="Dårlig" xfId="36"/>
    <cellStyle name="Forklarende tekst" xfId="37"/>
    <cellStyle name="God" xfId="38"/>
    <cellStyle name="Hjørne i dataveiviseren" xfId="39"/>
    <cellStyle name="Hyperlink" xfId="40"/>
    <cellStyle name="Inndata" xfId="41"/>
    <cellStyle name="Kategori for dataveiviseren" xfId="42"/>
    <cellStyle name="Koblet celle" xfId="43"/>
    <cellStyle name="Kontrollcelle" xfId="44"/>
    <cellStyle name="Merknad" xfId="45"/>
    <cellStyle name="Normal_D_Miljø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Resultat for dataveiviseren" xfId="53"/>
    <cellStyle name="Tittel" xfId="54"/>
    <cellStyle name="Tittel på dataveiviseren" xfId="55"/>
    <cellStyle name="Totalt" xfId="56"/>
    <cellStyle name="Comma" xfId="57"/>
    <cellStyle name="Comma [0]" xfId="58"/>
    <cellStyle name="Utdata" xfId="59"/>
    <cellStyle name="Uthevingsfarge1" xfId="60"/>
    <cellStyle name="Uthevingsfarge2" xfId="61"/>
    <cellStyle name="Uthevingsfarge3" xfId="62"/>
    <cellStyle name="Uthevingsfarge4" xfId="63"/>
    <cellStyle name="Uthevingsfarge5" xfId="64"/>
    <cellStyle name="Uthevingsfarge6" xfId="65"/>
    <cellStyle name="Currency" xfId="66"/>
    <cellStyle name="Currency [0]" xfId="67"/>
    <cellStyle name="Varseltekst" xfId="68"/>
    <cellStyle name="Verdi for dataveiviser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95650" y="9372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609975" y="6286500"/>
          <a:ext cx="7810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152900" y="9544050"/>
          <a:ext cx="295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162425" y="9525000"/>
          <a:ext cx="942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5676900" y="4476750"/>
          <a:ext cx="12668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2400300" y="4171950"/>
          <a:ext cx="11430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4848225" y="7381875"/>
          <a:ext cx="14668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>
      <xdr:nvSpPr>
        <xdr:cNvPr id="8" name="Line 8"/>
        <xdr:cNvSpPr>
          <a:spLocks/>
        </xdr:cNvSpPr>
      </xdr:nvSpPr>
      <xdr:spPr>
        <a:xfrm flipH="1" flipV="1">
          <a:off x="4219575" y="7372350"/>
          <a:ext cx="208597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18">
      <selection activeCell="A54" sqref="A54"/>
    </sheetView>
  </sheetViews>
  <sheetFormatPr defaultColWidth="9.8515625" defaultRowHeight="12.75"/>
  <cols>
    <col min="1" max="1" width="33.421875" style="253" customWidth="1"/>
    <col min="2" max="2" width="16.00390625" style="251" customWidth="1"/>
    <col min="3" max="3" width="12.8515625" style="252" customWidth="1"/>
    <col min="4" max="4" width="11.140625" style="252" hidden="1" customWidth="1"/>
    <col min="5" max="7" width="11.7109375" style="252" customWidth="1"/>
    <col min="8" max="8" width="12.421875" style="252" customWidth="1"/>
    <col min="9" max="16384" width="9.8515625" style="253" customWidth="1"/>
  </cols>
  <sheetData>
    <row r="2" ht="26.25">
      <c r="A2" s="250" t="s">
        <v>159</v>
      </c>
    </row>
    <row r="4" spans="1:3" ht="15">
      <c r="A4" s="254" t="s">
        <v>160</v>
      </c>
      <c r="B4" s="255"/>
      <c r="C4" s="256"/>
    </row>
    <row r="5" spans="1:3" ht="15">
      <c r="A5" s="254"/>
      <c r="B5" s="255"/>
      <c r="C5" s="256"/>
    </row>
    <row r="6" spans="1:3" ht="15">
      <c r="A6" s="255" t="s">
        <v>161</v>
      </c>
      <c r="C6" s="256"/>
    </row>
    <row r="7" spans="1:3" ht="15">
      <c r="A7" s="255" t="s">
        <v>162</v>
      </c>
      <c r="C7" s="256"/>
    </row>
    <row r="8" spans="1:3" ht="15">
      <c r="A8" s="255" t="s">
        <v>163</v>
      </c>
      <c r="C8" s="256"/>
    </row>
    <row r="9" spans="1:3" ht="15">
      <c r="A9" s="255" t="s">
        <v>164</v>
      </c>
      <c r="C9" s="256"/>
    </row>
    <row r="10" spans="1:3" ht="15">
      <c r="A10" s="255" t="s">
        <v>165</v>
      </c>
      <c r="C10" s="256"/>
    </row>
    <row r="11" spans="1:7" ht="15.75">
      <c r="A11" s="257" t="s">
        <v>166</v>
      </c>
      <c r="C11" s="258"/>
      <c r="D11" s="259"/>
      <c r="E11" s="259"/>
      <c r="F11" s="259"/>
      <c r="G11" s="259"/>
    </row>
    <row r="12" spans="1:7" ht="15.75">
      <c r="A12" s="257" t="s">
        <v>167</v>
      </c>
      <c r="C12" s="258"/>
      <c r="D12" s="259"/>
      <c r="E12" s="259"/>
      <c r="F12" s="259"/>
      <c r="G12" s="259"/>
    </row>
    <row r="13" spans="1:7" ht="15.75">
      <c r="A13" s="257" t="s">
        <v>168</v>
      </c>
      <c r="C13" s="258"/>
      <c r="D13" s="259"/>
      <c r="E13" s="259"/>
      <c r="F13" s="259"/>
      <c r="G13" s="259"/>
    </row>
    <row r="14" ht="15">
      <c r="A14" s="260" t="s">
        <v>169</v>
      </c>
    </row>
    <row r="15" ht="15">
      <c r="B15" s="260"/>
    </row>
    <row r="16" ht="15">
      <c r="A16" s="254" t="s">
        <v>170</v>
      </c>
    </row>
    <row r="19" spans="2:7" ht="12.75">
      <c r="B19" s="253"/>
      <c r="C19" s="253"/>
      <c r="D19" s="253"/>
      <c r="E19" s="253"/>
      <c r="F19" s="261" t="s">
        <v>171</v>
      </c>
      <c r="G19" s="262"/>
    </row>
    <row r="20" spans="2:7" ht="12.75">
      <c r="B20" s="263" t="s">
        <v>172</v>
      </c>
      <c r="C20" s="262"/>
      <c r="D20" s="253"/>
      <c r="E20" s="253"/>
      <c r="F20" s="264" t="s">
        <v>173</v>
      </c>
      <c r="G20" s="265"/>
    </row>
    <row r="21" spans="2:7" ht="12.75">
      <c r="B21" s="266" t="s">
        <v>174</v>
      </c>
      <c r="C21" s="265"/>
      <c r="D21" s="253"/>
      <c r="E21" s="253"/>
      <c r="F21" s="264" t="s">
        <v>175</v>
      </c>
      <c r="G21" s="265"/>
    </row>
    <row r="22" spans="2:7" ht="12.75">
      <c r="B22" s="267" t="s">
        <v>176</v>
      </c>
      <c r="C22" s="268"/>
      <c r="D22" s="253"/>
      <c r="E22" s="253"/>
      <c r="F22" s="264" t="s">
        <v>177</v>
      </c>
      <c r="G22" s="265"/>
    </row>
    <row r="23" spans="4:7" ht="12.75">
      <c r="D23" s="253"/>
      <c r="E23" s="253"/>
      <c r="F23" s="264" t="s">
        <v>178</v>
      </c>
      <c r="G23" s="265"/>
    </row>
    <row r="24" spans="4:7" ht="12.75">
      <c r="D24" s="253"/>
      <c r="E24" s="253"/>
      <c r="F24" s="269" t="s">
        <v>179</v>
      </c>
      <c r="G24" s="268"/>
    </row>
    <row r="26" ht="15">
      <c r="H26" s="270"/>
    </row>
    <row r="27" spans="1:8" ht="26.25" thickBot="1">
      <c r="A27" s="271" t="s">
        <v>180</v>
      </c>
      <c r="B27" s="272"/>
      <c r="C27" s="273"/>
      <c r="D27" s="273"/>
      <c r="E27" s="273"/>
      <c r="F27" s="273"/>
      <c r="G27" s="274"/>
      <c r="H27" s="275" t="s">
        <v>49</v>
      </c>
    </row>
    <row r="28" spans="1:8" ht="18.75" thickTop="1">
      <c r="A28" s="276"/>
      <c r="B28" s="277"/>
      <c r="C28" s="278"/>
      <c r="D28" s="278"/>
      <c r="E28" s="278"/>
      <c r="F28" s="278"/>
      <c r="G28" s="278"/>
      <c r="H28" s="278"/>
    </row>
    <row r="29" spans="1:8" ht="22.5">
      <c r="A29" s="279"/>
      <c r="B29" s="280"/>
      <c r="C29" s="281" t="s">
        <v>87</v>
      </c>
      <c r="D29" s="281" t="s">
        <v>50</v>
      </c>
      <c r="E29" s="282"/>
      <c r="F29" s="283" t="s">
        <v>51</v>
      </c>
      <c r="G29" s="284"/>
      <c r="H29" s="285"/>
    </row>
    <row r="30" spans="1:8" ht="18.75">
      <c r="A30" s="286"/>
      <c r="B30" s="287"/>
      <c r="C30" s="288" t="s">
        <v>88</v>
      </c>
      <c r="D30" s="288" t="s">
        <v>53</v>
      </c>
      <c r="E30" s="289" t="s">
        <v>54</v>
      </c>
      <c r="F30" s="290"/>
      <c r="G30" s="291"/>
      <c r="H30" s="292"/>
    </row>
    <row r="31" spans="1:8" ht="20.25">
      <c r="A31" s="293" t="s">
        <v>55</v>
      </c>
      <c r="B31" s="294" t="s">
        <v>56</v>
      </c>
      <c r="C31" s="295">
        <v>2007</v>
      </c>
      <c r="D31" s="296">
        <v>2004</v>
      </c>
      <c r="E31" s="297">
        <v>2008</v>
      </c>
      <c r="F31" s="298">
        <v>2009</v>
      </c>
      <c r="G31" s="299">
        <v>2010</v>
      </c>
      <c r="H31" s="299">
        <v>2011</v>
      </c>
    </row>
    <row r="32" spans="1:8" ht="15.75">
      <c r="A32" s="300" t="s">
        <v>89</v>
      </c>
      <c r="B32" s="301"/>
      <c r="C32" s="302">
        <v>35621</v>
      </c>
      <c r="D32" s="303"/>
      <c r="E32" s="304">
        <v>38422</v>
      </c>
      <c r="F32" s="305">
        <v>38422</v>
      </c>
      <c r="G32" s="306">
        <v>38422</v>
      </c>
      <c r="H32" s="306">
        <v>38422</v>
      </c>
    </row>
    <row r="33" spans="1:8" ht="15.75">
      <c r="A33" s="300" t="s">
        <v>181</v>
      </c>
      <c r="B33" s="301"/>
      <c r="C33" s="307">
        <v>-1737</v>
      </c>
      <c r="D33" s="308"/>
      <c r="E33" s="309">
        <v>-2145</v>
      </c>
      <c r="F33" s="310">
        <v>-2145</v>
      </c>
      <c r="G33" s="311">
        <v>-2145</v>
      </c>
      <c r="H33" s="311">
        <v>-2145</v>
      </c>
    </row>
    <row r="34" spans="1:8" ht="15.75">
      <c r="A34" s="300"/>
      <c r="B34" s="301"/>
      <c r="C34" s="307"/>
      <c r="D34" s="308"/>
      <c r="E34" s="309"/>
      <c r="F34" s="310"/>
      <c r="G34" s="306"/>
      <c r="H34" s="306"/>
    </row>
    <row r="35" spans="1:8" ht="15.75">
      <c r="A35" s="300" t="s">
        <v>90</v>
      </c>
      <c r="B35" s="301"/>
      <c r="C35" s="307"/>
      <c r="D35" s="308"/>
      <c r="E35" s="309"/>
      <c r="F35" s="310"/>
      <c r="G35" s="306"/>
      <c r="H35" s="306"/>
    </row>
    <row r="36" spans="1:8" ht="15.75">
      <c r="A36" s="312" t="s">
        <v>182</v>
      </c>
      <c r="B36" s="313">
        <v>1110</v>
      </c>
      <c r="C36" s="307">
        <v>400</v>
      </c>
      <c r="D36" s="308"/>
      <c r="E36" s="309">
        <v>250</v>
      </c>
      <c r="F36" s="310">
        <v>250</v>
      </c>
      <c r="G36" s="311">
        <v>250</v>
      </c>
      <c r="H36" s="311">
        <v>250</v>
      </c>
    </row>
    <row r="37" spans="1:8" ht="15.75">
      <c r="A37" s="312" t="s">
        <v>183</v>
      </c>
      <c r="B37" s="313">
        <v>1076</v>
      </c>
      <c r="C37" s="314">
        <v>120</v>
      </c>
      <c r="D37" s="308"/>
      <c r="E37" s="309">
        <v>30</v>
      </c>
      <c r="F37" s="310">
        <v>30</v>
      </c>
      <c r="G37" s="311">
        <v>30</v>
      </c>
      <c r="H37" s="311">
        <v>30</v>
      </c>
    </row>
    <row r="38" spans="1:8" ht="15.75">
      <c r="A38" s="300" t="s">
        <v>98</v>
      </c>
      <c r="B38" s="301"/>
      <c r="C38" s="315">
        <v>2393</v>
      </c>
      <c r="D38" s="308"/>
      <c r="E38" s="309"/>
      <c r="F38" s="310"/>
      <c r="G38" s="306"/>
      <c r="H38" s="306"/>
    </row>
    <row r="39" spans="1:8" ht="15.75">
      <c r="A39" s="300"/>
      <c r="B39" s="301"/>
      <c r="C39" s="316"/>
      <c r="D39" s="308"/>
      <c r="E39" s="309"/>
      <c r="F39" s="310"/>
      <c r="G39" s="306"/>
      <c r="H39" s="306"/>
    </row>
    <row r="40" spans="1:8" ht="15.75">
      <c r="A40" s="300" t="s">
        <v>184</v>
      </c>
      <c r="B40" s="301"/>
      <c r="C40" s="307"/>
      <c r="D40" s="308"/>
      <c r="E40" s="309"/>
      <c r="F40" s="310"/>
      <c r="G40" s="306"/>
      <c r="H40" s="306"/>
    </row>
    <row r="41" spans="1:8" ht="15.75">
      <c r="A41" s="312" t="s">
        <v>185</v>
      </c>
      <c r="B41" s="313">
        <v>1031</v>
      </c>
      <c r="C41" s="307"/>
      <c r="D41" s="308"/>
      <c r="E41" s="309"/>
      <c r="F41" s="310">
        <v>500</v>
      </c>
      <c r="G41" s="311"/>
      <c r="H41" s="311"/>
    </row>
    <row r="42" spans="1:8" ht="15.75">
      <c r="A42" s="312" t="s">
        <v>186</v>
      </c>
      <c r="B42" s="313">
        <v>1031</v>
      </c>
      <c r="C42" s="307"/>
      <c r="D42" s="308"/>
      <c r="E42" s="309"/>
      <c r="F42" s="310"/>
      <c r="G42" s="311"/>
      <c r="H42" s="311">
        <v>800</v>
      </c>
    </row>
    <row r="43" spans="1:8" ht="15.75">
      <c r="A43" s="317"/>
      <c r="B43" s="318"/>
      <c r="C43" s="307"/>
      <c r="D43" s="308"/>
      <c r="E43" s="309"/>
      <c r="F43" s="310"/>
      <c r="G43" s="310"/>
      <c r="H43" s="310"/>
    </row>
    <row r="44" spans="1:8" ht="15.75">
      <c r="A44" s="319"/>
      <c r="B44" s="318"/>
      <c r="C44" s="307"/>
      <c r="D44" s="308"/>
      <c r="E44" s="309"/>
      <c r="F44" s="310"/>
      <c r="G44" s="310"/>
      <c r="H44" s="310"/>
    </row>
    <row r="45" spans="1:8" ht="15.75">
      <c r="A45" s="317"/>
      <c r="B45" s="318"/>
      <c r="C45" s="307"/>
      <c r="D45" s="308"/>
      <c r="E45" s="309"/>
      <c r="F45" s="310"/>
      <c r="G45" s="310"/>
      <c r="H45" s="310"/>
    </row>
    <row r="46" spans="1:8" ht="15.75">
      <c r="A46" s="319"/>
      <c r="B46" s="318"/>
      <c r="C46" s="307"/>
      <c r="D46" s="308"/>
      <c r="E46" s="309"/>
      <c r="F46" s="310"/>
      <c r="G46" s="310"/>
      <c r="H46" s="310"/>
    </row>
    <row r="47" spans="1:8" ht="16.5" thickBot="1">
      <c r="A47" s="319"/>
      <c r="B47" s="318"/>
      <c r="C47" s="307"/>
      <c r="D47" s="308"/>
      <c r="E47" s="309"/>
      <c r="F47" s="310"/>
      <c r="G47" s="310"/>
      <c r="H47" s="310"/>
    </row>
    <row r="48" spans="1:8" ht="16.5" thickBot="1">
      <c r="A48" s="320" t="s">
        <v>95</v>
      </c>
      <c r="B48" s="321"/>
      <c r="C48" s="322">
        <v>38422</v>
      </c>
      <c r="D48" s="323"/>
      <c r="E48" s="324">
        <v>39247</v>
      </c>
      <c r="F48" s="325">
        <v>39337</v>
      </c>
      <c r="G48" s="326">
        <v>38487</v>
      </c>
      <c r="H48" s="326">
        <v>39287</v>
      </c>
    </row>
    <row r="52" spans="3:8" ht="12.75">
      <c r="C52" s="261" t="s">
        <v>187</v>
      </c>
      <c r="D52" s="262"/>
      <c r="E52" s="262"/>
      <c r="G52" s="261" t="s">
        <v>188</v>
      </c>
      <c r="H52" s="262"/>
    </row>
    <row r="53" spans="3:8" ht="12.75">
      <c r="C53" s="264" t="s">
        <v>189</v>
      </c>
      <c r="D53" s="265"/>
      <c r="E53" s="265"/>
      <c r="G53" s="264" t="s">
        <v>190</v>
      </c>
      <c r="H53" s="265"/>
    </row>
    <row r="54" spans="3:8" ht="12.75">
      <c r="C54" s="264" t="s">
        <v>191</v>
      </c>
      <c r="D54" s="265"/>
      <c r="E54" s="265"/>
      <c r="G54" s="264" t="s">
        <v>192</v>
      </c>
      <c r="H54" s="265"/>
    </row>
    <row r="55" spans="3:8" ht="12.75">
      <c r="C55" s="264" t="s">
        <v>193</v>
      </c>
      <c r="D55" s="265"/>
      <c r="E55" s="265"/>
      <c r="G55" s="264" t="s">
        <v>194</v>
      </c>
      <c r="H55" s="265"/>
    </row>
    <row r="56" spans="3:8" ht="12.75">
      <c r="C56" s="269" t="s">
        <v>195</v>
      </c>
      <c r="D56" s="268"/>
      <c r="E56" s="268"/>
      <c r="G56" s="264" t="s">
        <v>196</v>
      </c>
      <c r="H56" s="265"/>
    </row>
    <row r="57" spans="7:8" ht="12.75">
      <c r="G57" s="264" t="s">
        <v>197</v>
      </c>
      <c r="H57" s="265"/>
    </row>
    <row r="58" spans="7:8" ht="12.75">
      <c r="G58" s="264" t="s">
        <v>198</v>
      </c>
      <c r="H58" s="265"/>
    </row>
    <row r="59" spans="7:8" ht="12.75">
      <c r="G59" s="264" t="s">
        <v>199</v>
      </c>
      <c r="H59" s="265"/>
    </row>
    <row r="60" spans="7:8" ht="12.75">
      <c r="G60" s="269" t="s">
        <v>200</v>
      </c>
      <c r="H60" s="26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D25" sqref="D25:G28"/>
    </sheetView>
  </sheetViews>
  <sheetFormatPr defaultColWidth="9.8515625" defaultRowHeight="12.75"/>
  <cols>
    <col min="1" max="1" width="41.7109375" style="1" customWidth="1"/>
    <col min="2" max="2" width="11.421875" style="9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63" t="s">
        <v>84</v>
      </c>
      <c r="B2" s="100"/>
      <c r="C2" s="7"/>
      <c r="D2" s="7"/>
      <c r="E2" s="7"/>
      <c r="F2" s="8"/>
      <c r="G2" s="9" t="s">
        <v>49</v>
      </c>
    </row>
    <row r="3" spans="1:7" ht="18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4" t="s">
        <v>50</v>
      </c>
      <c r="D4" s="165"/>
      <c r="E4" s="18" t="s">
        <v>51</v>
      </c>
      <c r="F4" s="19"/>
      <c r="G4" s="20"/>
    </row>
    <row r="5" spans="1:7" ht="18.75">
      <c r="A5" s="21"/>
      <c r="B5" s="22"/>
      <c r="C5" s="166" t="s">
        <v>53</v>
      </c>
      <c r="D5" s="167" t="s">
        <v>54</v>
      </c>
      <c r="E5" s="26"/>
      <c r="F5" s="27"/>
      <c r="G5" s="28"/>
    </row>
    <row r="6" spans="1:7" ht="20.25">
      <c r="A6" s="29" t="s">
        <v>103</v>
      </c>
      <c r="B6" s="30" t="s">
        <v>104</v>
      </c>
      <c r="C6" s="4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69" t="s">
        <v>119</v>
      </c>
      <c r="B7" s="42">
        <v>111005</v>
      </c>
      <c r="C7" s="116">
        <v>250</v>
      </c>
      <c r="D7" s="70">
        <v>250</v>
      </c>
      <c r="E7" s="71">
        <v>250</v>
      </c>
      <c r="F7" s="71">
        <v>250</v>
      </c>
      <c r="G7" s="71">
        <v>250</v>
      </c>
    </row>
    <row r="8" spans="1:7" ht="15.75">
      <c r="A8" s="69" t="s">
        <v>251</v>
      </c>
      <c r="B8" s="42">
        <v>111020</v>
      </c>
      <c r="C8" s="116">
        <v>200</v>
      </c>
      <c r="D8" s="70">
        <v>200</v>
      </c>
      <c r="E8" s="71">
        <v>200</v>
      </c>
      <c r="F8" s="71">
        <v>200</v>
      </c>
      <c r="G8" s="71">
        <v>200</v>
      </c>
    </row>
    <row r="9" spans="1:7" ht="15.75">
      <c r="A9" s="69" t="s">
        <v>215</v>
      </c>
      <c r="B9" s="42">
        <v>111018</v>
      </c>
      <c r="C9" s="116">
        <v>200</v>
      </c>
      <c r="D9" s="70">
        <v>200</v>
      </c>
      <c r="E9" s="71">
        <v>200</v>
      </c>
      <c r="F9" s="71">
        <v>200</v>
      </c>
      <c r="G9" s="71">
        <v>200</v>
      </c>
    </row>
    <row r="10" spans="1:7" ht="15.75">
      <c r="A10" s="69" t="s">
        <v>120</v>
      </c>
      <c r="B10" s="42">
        <v>111009</v>
      </c>
      <c r="C10" s="116">
        <v>250</v>
      </c>
      <c r="D10" s="70">
        <v>250</v>
      </c>
      <c r="E10" s="71">
        <v>250</v>
      </c>
      <c r="F10" s="71">
        <v>250</v>
      </c>
      <c r="G10" s="71">
        <v>250</v>
      </c>
    </row>
    <row r="11" spans="1:7" ht="15.75">
      <c r="A11" s="69" t="s">
        <v>252</v>
      </c>
      <c r="B11" s="42">
        <v>111030</v>
      </c>
      <c r="C11" s="116">
        <v>250</v>
      </c>
      <c r="D11" s="70">
        <v>250</v>
      </c>
      <c r="E11" s="71">
        <v>250</v>
      </c>
      <c r="F11" s="71">
        <v>250</v>
      </c>
      <c r="G11" s="71">
        <v>250</v>
      </c>
    </row>
    <row r="12" spans="1:7" ht="15.75">
      <c r="A12" s="69" t="s">
        <v>142</v>
      </c>
      <c r="B12" s="42">
        <v>111041</v>
      </c>
      <c r="C12" s="116">
        <v>300</v>
      </c>
      <c r="D12" s="70">
        <v>300</v>
      </c>
      <c r="E12" s="71">
        <v>300</v>
      </c>
      <c r="F12" s="71">
        <v>300</v>
      </c>
      <c r="G12" s="71">
        <v>300</v>
      </c>
    </row>
    <row r="13" spans="1:7" ht="15.75">
      <c r="A13" s="69" t="s">
        <v>121</v>
      </c>
      <c r="B13" s="42">
        <v>1117</v>
      </c>
      <c r="C13" s="116">
        <v>150</v>
      </c>
      <c r="D13" s="70">
        <v>150</v>
      </c>
      <c r="E13" s="71">
        <v>150</v>
      </c>
      <c r="F13" s="71">
        <v>150</v>
      </c>
      <c r="G13" s="71">
        <v>150</v>
      </c>
    </row>
    <row r="14" spans="1:7" ht="15.75">
      <c r="A14" s="69" t="s">
        <v>122</v>
      </c>
      <c r="B14" s="42">
        <v>111038</v>
      </c>
      <c r="C14" s="116">
        <v>100</v>
      </c>
      <c r="D14" s="70">
        <v>100</v>
      </c>
      <c r="E14" s="71">
        <v>100</v>
      </c>
      <c r="F14" s="71">
        <v>100</v>
      </c>
      <c r="G14" s="71">
        <v>100</v>
      </c>
    </row>
    <row r="15" spans="1:7" ht="15.75">
      <c r="A15" s="69" t="s">
        <v>419</v>
      </c>
      <c r="B15" s="42">
        <v>111002</v>
      </c>
      <c r="C15" s="116">
        <v>100</v>
      </c>
      <c r="D15" s="70">
        <v>100</v>
      </c>
      <c r="E15" s="71">
        <v>100</v>
      </c>
      <c r="F15" s="71">
        <v>100</v>
      </c>
      <c r="G15" s="71">
        <v>100</v>
      </c>
    </row>
    <row r="16" spans="1:7" ht="15.75">
      <c r="A16" s="69" t="s">
        <v>253</v>
      </c>
      <c r="B16" s="42">
        <v>111020</v>
      </c>
      <c r="C16" s="116">
        <v>750</v>
      </c>
      <c r="D16" s="70">
        <v>750</v>
      </c>
      <c r="E16" s="71">
        <v>750</v>
      </c>
      <c r="F16" s="71">
        <v>750</v>
      </c>
      <c r="G16" s="71">
        <v>750</v>
      </c>
    </row>
    <row r="17" spans="1:7" ht="15.75">
      <c r="A17" s="69" t="s">
        <v>157</v>
      </c>
      <c r="B17" s="42">
        <v>111021</v>
      </c>
      <c r="C17" s="116">
        <v>200</v>
      </c>
      <c r="D17" s="70">
        <v>200</v>
      </c>
      <c r="E17" s="71">
        <v>200</v>
      </c>
      <c r="F17" s="71">
        <v>200</v>
      </c>
      <c r="G17" s="71">
        <v>200</v>
      </c>
    </row>
    <row r="18" spans="1:7" ht="15.75">
      <c r="A18" s="69" t="s">
        <v>156</v>
      </c>
      <c r="B18" s="42">
        <v>111022</v>
      </c>
      <c r="C18" s="116"/>
      <c r="D18" s="70"/>
      <c r="E18" s="71">
        <v>200</v>
      </c>
      <c r="F18" s="71">
        <v>200</v>
      </c>
      <c r="G18" s="71">
        <v>200</v>
      </c>
    </row>
    <row r="19" spans="1:7" ht="15.75">
      <c r="A19" s="69" t="s">
        <v>214</v>
      </c>
      <c r="B19" s="42">
        <v>111045</v>
      </c>
      <c r="C19" s="116"/>
      <c r="D19" s="70"/>
      <c r="E19" s="71">
        <v>400</v>
      </c>
      <c r="F19" s="71"/>
      <c r="G19" s="71"/>
    </row>
    <row r="20" spans="1:7" ht="15.75">
      <c r="A20" s="69" t="s">
        <v>418</v>
      </c>
      <c r="B20" s="42">
        <v>111027</v>
      </c>
      <c r="C20" s="116">
        <v>500</v>
      </c>
      <c r="D20" s="441">
        <v>250</v>
      </c>
      <c r="E20" s="71"/>
      <c r="F20" s="71"/>
      <c r="G20" s="71"/>
    </row>
    <row r="21" spans="1:7" ht="15.75">
      <c r="A21" s="69" t="s">
        <v>420</v>
      </c>
      <c r="B21" s="42">
        <v>111028</v>
      </c>
      <c r="C21" s="116">
        <v>250</v>
      </c>
      <c r="D21" s="441">
        <v>200</v>
      </c>
      <c r="E21" s="71"/>
      <c r="F21" s="71"/>
      <c r="G21" s="71"/>
    </row>
    <row r="22" spans="1:7" ht="15.75">
      <c r="A22" s="69" t="s">
        <v>222</v>
      </c>
      <c r="B22" s="42">
        <v>111029</v>
      </c>
      <c r="C22" s="116">
        <v>100</v>
      </c>
      <c r="D22" s="70"/>
      <c r="E22" s="71"/>
      <c r="F22" s="71"/>
      <c r="G22" s="71"/>
    </row>
    <row r="23" spans="1:7" ht="15.75">
      <c r="A23" s="69" t="s">
        <v>223</v>
      </c>
      <c r="B23" s="42">
        <v>111040</v>
      </c>
      <c r="C23" s="116">
        <v>150</v>
      </c>
      <c r="D23" s="70">
        <v>150</v>
      </c>
      <c r="E23" s="71">
        <v>150</v>
      </c>
      <c r="F23" s="71">
        <v>150</v>
      </c>
      <c r="G23" s="71"/>
    </row>
    <row r="24" spans="1:7" ht="15.75">
      <c r="A24" s="69" t="s">
        <v>224</v>
      </c>
      <c r="B24" s="42">
        <v>1105</v>
      </c>
      <c r="C24" s="116">
        <v>500</v>
      </c>
      <c r="D24" s="70"/>
      <c r="E24" s="71"/>
      <c r="F24" s="71"/>
      <c r="G24" s="71"/>
    </row>
    <row r="25" spans="1:7" ht="15.75">
      <c r="A25" s="413" t="s">
        <v>41</v>
      </c>
      <c r="B25" s="337">
        <v>1150</v>
      </c>
      <c r="C25" s="47">
        <v>600</v>
      </c>
      <c r="D25" s="442">
        <v>750</v>
      </c>
      <c r="E25" s="432"/>
      <c r="F25" s="430"/>
      <c r="G25" s="430"/>
    </row>
    <row r="26" spans="1:7" ht="15.75">
      <c r="A26" s="69" t="s">
        <v>5</v>
      </c>
      <c r="B26" s="42">
        <v>1122</v>
      </c>
      <c r="C26" s="116"/>
      <c r="D26" s="443">
        <v>5000</v>
      </c>
      <c r="E26" s="444">
        <v>5000</v>
      </c>
      <c r="F26" s="430">
        <v>5000</v>
      </c>
      <c r="G26" s="430">
        <v>5000</v>
      </c>
    </row>
    <row r="27" spans="1:7" ht="15.75">
      <c r="A27" s="69" t="s">
        <v>7</v>
      </c>
      <c r="B27" s="42">
        <v>1120</v>
      </c>
      <c r="C27" s="116"/>
      <c r="D27" s="443">
        <v>2000</v>
      </c>
      <c r="E27" s="444">
        <v>2000</v>
      </c>
      <c r="F27" s="430">
        <v>2000</v>
      </c>
      <c r="G27" s="430">
        <v>2000</v>
      </c>
    </row>
    <row r="28" spans="1:7" ht="15.75">
      <c r="A28" s="69" t="s">
        <v>8</v>
      </c>
      <c r="B28" s="42">
        <v>1160</v>
      </c>
      <c r="C28" s="116"/>
      <c r="D28" s="443">
        <v>1000</v>
      </c>
      <c r="E28" s="444"/>
      <c r="F28" s="430"/>
      <c r="G28" s="430"/>
    </row>
    <row r="29" spans="1:7" ht="15.75">
      <c r="A29" s="144"/>
      <c r="B29" s="234"/>
      <c r="C29" s="116"/>
      <c r="D29" s="350"/>
      <c r="E29" s="351"/>
      <c r="F29" s="247"/>
      <c r="G29" s="247"/>
    </row>
    <row r="30" spans="1:7" ht="15.75">
      <c r="A30" s="144"/>
      <c r="B30" s="234"/>
      <c r="C30" s="116"/>
      <c r="D30" s="350"/>
      <c r="E30" s="351"/>
      <c r="F30" s="247"/>
      <c r="G30" s="247"/>
    </row>
    <row r="31" spans="1:7" ht="15.75">
      <c r="A31" s="144"/>
      <c r="B31" s="234"/>
      <c r="C31" s="116"/>
      <c r="D31" s="350"/>
      <c r="E31" s="351"/>
      <c r="F31" s="247"/>
      <c r="G31" s="247"/>
    </row>
    <row r="32" spans="1:7" ht="15.75">
      <c r="A32" s="144"/>
      <c r="B32" s="234"/>
      <c r="C32" s="116"/>
      <c r="D32" s="350"/>
      <c r="E32" s="351"/>
      <c r="F32" s="247"/>
      <c r="G32" s="247"/>
    </row>
    <row r="33" spans="1:7" ht="15.75">
      <c r="A33" s="144"/>
      <c r="B33" s="234"/>
      <c r="C33" s="116"/>
      <c r="D33" s="350"/>
      <c r="E33" s="351"/>
      <c r="F33" s="247"/>
      <c r="G33" s="247"/>
    </row>
    <row r="34" spans="1:7" ht="15.75">
      <c r="A34" s="144"/>
      <c r="B34" s="234"/>
      <c r="C34" s="116"/>
      <c r="D34" s="350"/>
      <c r="E34" s="351"/>
      <c r="F34" s="247"/>
      <c r="G34" s="247"/>
    </row>
    <row r="35" spans="1:7" ht="15.75">
      <c r="A35" s="144"/>
      <c r="B35" s="234"/>
      <c r="C35" s="116"/>
      <c r="D35" s="350"/>
      <c r="E35" s="351"/>
      <c r="F35" s="247"/>
      <c r="G35" s="247"/>
    </row>
    <row r="36" spans="1:7" ht="15.75">
      <c r="A36" s="144"/>
      <c r="B36" s="234"/>
      <c r="C36" s="116"/>
      <c r="D36" s="350"/>
      <c r="E36" s="351"/>
      <c r="F36" s="247"/>
      <c r="G36" s="247"/>
    </row>
    <row r="37" spans="1:7" ht="15.75">
      <c r="A37" s="144"/>
      <c r="B37" s="234"/>
      <c r="C37" s="116"/>
      <c r="D37" s="350"/>
      <c r="E37" s="351"/>
      <c r="F37" s="247"/>
      <c r="G37" s="247"/>
    </row>
    <row r="38" spans="1:7" ht="15.75">
      <c r="A38" s="144"/>
      <c r="B38" s="234"/>
      <c r="C38" s="116"/>
      <c r="D38" s="350"/>
      <c r="E38" s="351"/>
      <c r="F38" s="247"/>
      <c r="G38" s="247"/>
    </row>
    <row r="39" spans="1:7" ht="15.75">
      <c r="A39" s="144"/>
      <c r="B39" s="234"/>
      <c r="C39" s="116"/>
      <c r="D39" s="350"/>
      <c r="E39" s="351"/>
      <c r="F39" s="247"/>
      <c r="G39" s="247"/>
    </row>
    <row r="40" spans="1:7" ht="15.75">
      <c r="A40" s="144"/>
      <c r="B40" s="234"/>
      <c r="C40" s="116"/>
      <c r="D40" s="350"/>
      <c r="E40" s="351"/>
      <c r="F40" s="247"/>
      <c r="G40" s="247"/>
    </row>
    <row r="41" spans="1:7" ht="15.75">
      <c r="A41" s="144"/>
      <c r="B41" s="234"/>
      <c r="C41" s="116"/>
      <c r="D41" s="350"/>
      <c r="E41" s="351"/>
      <c r="F41" s="247"/>
      <c r="G41" s="247"/>
    </row>
    <row r="42" spans="1:7" ht="15.75">
      <c r="A42" s="144"/>
      <c r="B42" s="234"/>
      <c r="C42" s="116"/>
      <c r="D42" s="350"/>
      <c r="E42" s="351"/>
      <c r="F42" s="247"/>
      <c r="G42" s="247"/>
    </row>
    <row r="43" spans="1:7" ht="15.75">
      <c r="A43" s="144"/>
      <c r="B43" s="234"/>
      <c r="C43" s="116"/>
      <c r="D43" s="350"/>
      <c r="E43" s="351"/>
      <c r="F43" s="247"/>
      <c r="G43" s="247"/>
    </row>
    <row r="44" spans="1:7" ht="15.75">
      <c r="A44" s="144"/>
      <c r="B44" s="234"/>
      <c r="C44" s="116"/>
      <c r="D44" s="350"/>
      <c r="E44" s="351"/>
      <c r="F44" s="247"/>
      <c r="G44" s="247"/>
    </row>
    <row r="45" spans="1:7" ht="15.75">
      <c r="A45" s="144"/>
      <c r="B45" s="234"/>
      <c r="C45" s="116"/>
      <c r="D45" s="350"/>
      <c r="E45" s="351"/>
      <c r="F45" s="247"/>
      <c r="G45" s="247"/>
    </row>
    <row r="46" spans="1:7" ht="15.75">
      <c r="A46" s="144"/>
      <c r="B46" s="234"/>
      <c r="C46" s="116"/>
      <c r="D46" s="350"/>
      <c r="E46" s="351"/>
      <c r="F46" s="247"/>
      <c r="G46" s="247"/>
    </row>
    <row r="47" spans="1:7" ht="15.75">
      <c r="A47" s="69"/>
      <c r="B47" s="42"/>
      <c r="C47" s="116"/>
      <c r="D47" s="177"/>
      <c r="E47" s="79"/>
      <c r="F47" s="71"/>
      <c r="G47" s="71"/>
    </row>
    <row r="48" spans="1:7" ht="15.75">
      <c r="A48" s="69"/>
      <c r="B48" s="42"/>
      <c r="C48" s="116"/>
      <c r="D48" s="177"/>
      <c r="E48" s="79"/>
      <c r="F48" s="71"/>
      <c r="G48" s="71"/>
    </row>
    <row r="49" spans="1:7" ht="15.75">
      <c r="A49" s="69"/>
      <c r="B49" s="42"/>
      <c r="C49" s="116"/>
      <c r="D49" s="177"/>
      <c r="E49" s="79"/>
      <c r="F49" s="71"/>
      <c r="G49" s="71"/>
    </row>
    <row r="50" spans="1:7" ht="15.75">
      <c r="A50" s="69"/>
      <c r="B50" s="42"/>
      <c r="C50" s="116"/>
      <c r="D50" s="177"/>
      <c r="E50" s="79"/>
      <c r="F50" s="71"/>
      <c r="G50" s="71"/>
    </row>
    <row r="51" spans="1:7" ht="15.75">
      <c r="A51" s="69"/>
      <c r="B51" s="42"/>
      <c r="C51" s="116"/>
      <c r="D51" s="177"/>
      <c r="E51" s="79"/>
      <c r="F51" s="71"/>
      <c r="G51" s="71"/>
    </row>
    <row r="52" spans="1:7" ht="15.75">
      <c r="A52" s="69"/>
      <c r="B52" s="42"/>
      <c r="C52" s="116"/>
      <c r="D52" s="177"/>
      <c r="E52" s="79"/>
      <c r="F52" s="71"/>
      <c r="G52" s="71"/>
    </row>
    <row r="53" spans="1:7" ht="15.75">
      <c r="A53" s="69"/>
      <c r="B53" s="42"/>
      <c r="C53" s="116"/>
      <c r="D53" s="177"/>
      <c r="E53" s="79"/>
      <c r="F53" s="71"/>
      <c r="G53" s="71"/>
    </row>
    <row r="54" spans="1:7" ht="15.75">
      <c r="A54" s="69"/>
      <c r="B54" s="42"/>
      <c r="C54" s="116"/>
      <c r="D54" s="177"/>
      <c r="E54" s="79"/>
      <c r="F54" s="71"/>
      <c r="G54" s="71"/>
    </row>
    <row r="55" spans="1:7" ht="15.75">
      <c r="A55" s="69"/>
      <c r="B55" s="42"/>
      <c r="C55" s="116"/>
      <c r="D55" s="177"/>
      <c r="E55" s="79"/>
      <c r="F55" s="71"/>
      <c r="G55" s="71"/>
    </row>
    <row r="56" spans="1:7" ht="15.75">
      <c r="A56" s="122"/>
      <c r="B56" s="123"/>
      <c r="C56" s="124"/>
      <c r="D56" s="159"/>
      <c r="E56" s="73"/>
      <c r="F56" s="73"/>
      <c r="G56" s="126"/>
    </row>
    <row r="57" spans="1:7" ht="15.75">
      <c r="A57" s="72"/>
      <c r="B57" s="46"/>
      <c r="C57" s="124"/>
      <c r="D57" s="159"/>
      <c r="E57" s="73"/>
      <c r="F57" s="73"/>
      <c r="G57" s="126"/>
    </row>
    <row r="58" spans="1:7" ht="15.75">
      <c r="A58" s="127" t="s">
        <v>95</v>
      </c>
      <c r="B58" s="128"/>
      <c r="C58" s="130">
        <f>+SUM(C7:C57)</f>
        <v>4850</v>
      </c>
      <c r="D58" s="146">
        <f>SUM(D7:D57)</f>
        <v>12100</v>
      </c>
      <c r="E58" s="132">
        <f>SUM(E7:E57)</f>
        <v>10500</v>
      </c>
      <c r="F58" s="132">
        <f>SUM(F7:F57)</f>
        <v>10100</v>
      </c>
      <c r="G58" s="132">
        <f>SUM(G7:G57)</f>
        <v>9950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4">
      <selection activeCell="F21" sqref="F21"/>
    </sheetView>
  </sheetViews>
  <sheetFormatPr defaultColWidth="9.8515625" defaultRowHeight="12.75"/>
  <cols>
    <col min="1" max="1" width="41.7109375" style="1" customWidth="1"/>
    <col min="2" max="2" width="11.421875" style="9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63" t="s">
        <v>85</v>
      </c>
      <c r="B2" s="100"/>
      <c r="C2" s="7"/>
      <c r="D2" s="7"/>
      <c r="E2" s="7"/>
      <c r="F2" s="8"/>
      <c r="G2" s="9" t="s">
        <v>49</v>
      </c>
    </row>
    <row r="3" spans="1:7" ht="18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4" t="s">
        <v>50</v>
      </c>
      <c r="D4" s="165"/>
      <c r="E4" s="18" t="s">
        <v>51</v>
      </c>
      <c r="F4" s="19"/>
      <c r="G4" s="20"/>
    </row>
    <row r="5" spans="1:7" ht="18.75">
      <c r="A5" s="21"/>
      <c r="B5" s="22"/>
      <c r="C5" s="166" t="s">
        <v>53</v>
      </c>
      <c r="D5" s="167" t="s">
        <v>54</v>
      </c>
      <c r="E5" s="26"/>
      <c r="F5" s="27"/>
      <c r="G5" s="28"/>
    </row>
    <row r="6" spans="1:7" ht="20.25">
      <c r="A6" s="29" t="s">
        <v>103</v>
      </c>
      <c r="B6" s="30" t="s">
        <v>104</v>
      </c>
      <c r="C6" s="4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78" t="s">
        <v>311</v>
      </c>
      <c r="B7" s="55">
        <v>1585</v>
      </c>
      <c r="C7" s="38">
        <v>5000</v>
      </c>
      <c r="D7" s="70">
        <v>5000</v>
      </c>
      <c r="E7" s="40">
        <v>5000</v>
      </c>
      <c r="F7" s="40">
        <v>11500</v>
      </c>
      <c r="G7" s="71"/>
    </row>
    <row r="8" spans="1:7" ht="15.75">
      <c r="A8" s="69" t="s">
        <v>32</v>
      </c>
      <c r="B8" s="42">
        <v>1586</v>
      </c>
      <c r="C8" s="116">
        <v>1000</v>
      </c>
      <c r="D8" s="177"/>
      <c r="E8" s="79"/>
      <c r="F8" s="71"/>
      <c r="G8" s="71"/>
    </row>
    <row r="9" spans="1:7" ht="15.75">
      <c r="A9" s="69" t="s">
        <v>33</v>
      </c>
      <c r="B9" s="42">
        <v>1587</v>
      </c>
      <c r="C9" s="116">
        <v>1000</v>
      </c>
      <c r="D9" s="177"/>
      <c r="E9" s="79"/>
      <c r="F9" s="71"/>
      <c r="G9" s="71"/>
    </row>
    <row r="10" spans="1:7" ht="15.75">
      <c r="A10" s="69" t="s">
        <v>389</v>
      </c>
      <c r="B10" s="42">
        <v>1588</v>
      </c>
      <c r="C10" s="116">
        <v>750</v>
      </c>
      <c r="D10" s="177"/>
      <c r="E10" s="79"/>
      <c r="F10" s="71"/>
      <c r="G10" s="71"/>
    </row>
    <row r="11" spans="1:7" ht="15.75">
      <c r="A11" s="69" t="s">
        <v>34</v>
      </c>
      <c r="B11" s="42">
        <v>1589</v>
      </c>
      <c r="C11" s="116">
        <v>200</v>
      </c>
      <c r="D11" s="177"/>
      <c r="E11" s="79"/>
      <c r="F11" s="71"/>
      <c r="G11" s="71"/>
    </row>
    <row r="12" spans="1:7" ht="15.75">
      <c r="A12" s="69" t="s">
        <v>35</v>
      </c>
      <c r="B12" s="42">
        <v>1590</v>
      </c>
      <c r="C12" s="116"/>
      <c r="D12" s="443">
        <v>1200</v>
      </c>
      <c r="E12" s="79"/>
      <c r="F12" s="71">
        <v>0</v>
      </c>
      <c r="G12" s="71"/>
    </row>
    <row r="13" spans="1:7" ht="15.75">
      <c r="A13" s="69" t="s">
        <v>36</v>
      </c>
      <c r="B13" s="42">
        <v>1591</v>
      </c>
      <c r="C13" s="116"/>
      <c r="D13" s="177"/>
      <c r="E13" s="79"/>
      <c r="F13" s="71">
        <v>600</v>
      </c>
      <c r="G13" s="71">
        <v>1000</v>
      </c>
    </row>
    <row r="14" spans="1:7" ht="15.75">
      <c r="A14" s="69" t="s">
        <v>308</v>
      </c>
      <c r="B14" s="42">
        <v>1592</v>
      </c>
      <c r="C14" s="116"/>
      <c r="D14" s="177">
        <v>1800</v>
      </c>
      <c r="E14" s="71"/>
      <c r="F14" s="71"/>
      <c r="G14" s="71"/>
    </row>
    <row r="15" spans="1:7" ht="15.75">
      <c r="A15" s="69" t="s">
        <v>388</v>
      </c>
      <c r="B15" s="42">
        <v>1578</v>
      </c>
      <c r="C15" s="116"/>
      <c r="D15" s="443">
        <v>300</v>
      </c>
      <c r="E15" s="79"/>
      <c r="F15" s="71"/>
      <c r="G15" s="71"/>
    </row>
    <row r="16" spans="1:7" ht="15.75">
      <c r="A16" s="69" t="s">
        <v>10</v>
      </c>
      <c r="B16" s="42">
        <v>1579</v>
      </c>
      <c r="C16" s="116"/>
      <c r="D16" s="443">
        <v>3000</v>
      </c>
      <c r="E16" s="79"/>
      <c r="F16" s="71"/>
      <c r="G16" s="71"/>
    </row>
    <row r="17" spans="1:7" ht="15.75">
      <c r="A17" s="69" t="s">
        <v>390</v>
      </c>
      <c r="B17" s="42">
        <v>1581</v>
      </c>
      <c r="C17" s="116"/>
      <c r="D17" s="177"/>
      <c r="E17" s="79"/>
      <c r="F17" s="71"/>
      <c r="G17" s="71">
        <v>500</v>
      </c>
    </row>
    <row r="18" spans="1:7" ht="15.75">
      <c r="A18" s="69"/>
      <c r="B18" s="42"/>
      <c r="C18" s="116"/>
      <c r="D18" s="177"/>
      <c r="E18" s="79"/>
      <c r="F18" s="71"/>
      <c r="G18" s="71"/>
    </row>
    <row r="19" spans="1:7" ht="15.75">
      <c r="A19" s="69"/>
      <c r="B19" s="42"/>
      <c r="C19" s="116"/>
      <c r="D19" s="177"/>
      <c r="E19" s="79"/>
      <c r="F19" s="71"/>
      <c r="G19" s="71"/>
    </row>
    <row r="20" spans="1:7" ht="15.75">
      <c r="A20" s="69"/>
      <c r="B20" s="42"/>
      <c r="C20" s="116"/>
      <c r="D20" s="177"/>
      <c r="E20" s="79"/>
      <c r="F20" s="71"/>
      <c r="G20" s="71"/>
    </row>
    <row r="21" spans="1:7" ht="15.75">
      <c r="A21" s="69"/>
      <c r="B21" s="42"/>
      <c r="C21" s="116"/>
      <c r="D21" s="177"/>
      <c r="E21" s="79"/>
      <c r="F21" s="71"/>
      <c r="G21" s="71"/>
    </row>
    <row r="22" spans="1:7" ht="15.75">
      <c r="A22" s="69"/>
      <c r="B22" s="42"/>
      <c r="C22" s="116"/>
      <c r="D22" s="177"/>
      <c r="E22" s="79"/>
      <c r="F22" s="71"/>
      <c r="G22" s="71"/>
    </row>
    <row r="23" spans="1:7" ht="15.75">
      <c r="A23" s="69"/>
      <c r="B23" s="42"/>
      <c r="C23" s="116"/>
      <c r="D23" s="177"/>
      <c r="E23" s="79"/>
      <c r="F23" s="71"/>
      <c r="G23" s="71"/>
    </row>
    <row r="24" spans="1:7" ht="15.75">
      <c r="A24" s="69"/>
      <c r="B24" s="42"/>
      <c r="C24" s="116"/>
      <c r="D24" s="177"/>
      <c r="E24" s="79"/>
      <c r="F24" s="71"/>
      <c r="G24" s="71"/>
    </row>
    <row r="25" spans="1:7" ht="15.75">
      <c r="A25" s="69"/>
      <c r="B25" s="42"/>
      <c r="C25" s="116"/>
      <c r="D25" s="177"/>
      <c r="E25" s="79"/>
      <c r="F25" s="71"/>
      <c r="G25" s="71"/>
    </row>
    <row r="26" spans="1:7" ht="15.75">
      <c r="A26" s="78"/>
      <c r="B26" s="55"/>
      <c r="C26" s="149"/>
      <c r="D26" s="178"/>
      <c r="E26" s="68"/>
      <c r="F26" s="65"/>
      <c r="G26" s="65"/>
    </row>
    <row r="27" spans="1:7" ht="15.75">
      <c r="A27" s="78"/>
      <c r="B27" s="55"/>
      <c r="C27" s="149"/>
      <c r="D27" s="178"/>
      <c r="E27" s="68"/>
      <c r="F27" s="65"/>
      <c r="G27" s="65"/>
    </row>
    <row r="28" spans="1:7" ht="15.75">
      <c r="A28" s="78"/>
      <c r="B28" s="55"/>
      <c r="C28" s="149"/>
      <c r="D28" s="178"/>
      <c r="E28" s="68"/>
      <c r="F28" s="65"/>
      <c r="G28" s="65"/>
    </row>
    <row r="29" spans="1:7" ht="15.75">
      <c r="A29" s="78"/>
      <c r="B29" s="55"/>
      <c r="C29" s="149"/>
      <c r="D29" s="178"/>
      <c r="E29" s="68"/>
      <c r="F29" s="65"/>
      <c r="G29" s="65"/>
    </row>
    <row r="30" spans="1:7" ht="15.75">
      <c r="A30" s="78"/>
      <c r="B30" s="55"/>
      <c r="C30" s="149"/>
      <c r="D30" s="178"/>
      <c r="E30" s="68"/>
      <c r="F30" s="65"/>
      <c r="G30" s="65"/>
    </row>
    <row r="31" spans="1:7" ht="15.75">
      <c r="A31" s="78"/>
      <c r="B31" s="55"/>
      <c r="C31" s="149"/>
      <c r="D31" s="178"/>
      <c r="E31" s="68"/>
      <c r="F31" s="65"/>
      <c r="G31" s="65"/>
    </row>
    <row r="32" spans="1:7" ht="15.75">
      <c r="A32" s="78"/>
      <c r="B32" s="55"/>
      <c r="C32" s="149"/>
      <c r="D32" s="178"/>
      <c r="E32" s="68"/>
      <c r="F32" s="65"/>
      <c r="G32" s="65"/>
    </row>
    <row r="33" spans="1:7" ht="15.75">
      <c r="A33" s="78"/>
      <c r="B33" s="55"/>
      <c r="C33" s="149"/>
      <c r="D33" s="178"/>
      <c r="E33" s="68"/>
      <c r="F33" s="65"/>
      <c r="G33" s="65"/>
    </row>
    <row r="34" spans="1:7" ht="15.75">
      <c r="A34" s="78"/>
      <c r="B34" s="55"/>
      <c r="C34" s="149"/>
      <c r="D34" s="178"/>
      <c r="E34" s="68"/>
      <c r="F34" s="65"/>
      <c r="G34" s="65"/>
    </row>
    <row r="35" spans="1:7" ht="15.75">
      <c r="A35" s="78"/>
      <c r="B35" s="55"/>
      <c r="C35" s="149"/>
      <c r="D35" s="178"/>
      <c r="E35" s="68"/>
      <c r="F35" s="65"/>
      <c r="G35" s="65"/>
    </row>
    <row r="36" spans="1:7" ht="15.75">
      <c r="A36" s="78"/>
      <c r="B36" s="55"/>
      <c r="C36" s="149"/>
      <c r="D36" s="178"/>
      <c r="E36" s="68"/>
      <c r="F36" s="65"/>
      <c r="G36" s="65"/>
    </row>
    <row r="37" spans="1:7" ht="15.75">
      <c r="A37" s="78"/>
      <c r="B37" s="55"/>
      <c r="C37" s="149"/>
      <c r="D37" s="178"/>
      <c r="E37" s="68"/>
      <c r="F37" s="65"/>
      <c r="G37" s="65"/>
    </row>
    <row r="38" spans="1:7" ht="15.75">
      <c r="A38" s="78"/>
      <c r="B38" s="55"/>
      <c r="C38" s="149"/>
      <c r="D38" s="178"/>
      <c r="E38" s="68"/>
      <c r="F38" s="65"/>
      <c r="G38" s="65"/>
    </row>
    <row r="39" spans="1:7" ht="15.75">
      <c r="A39" s="78"/>
      <c r="B39" s="55"/>
      <c r="C39" s="149"/>
      <c r="D39" s="178"/>
      <c r="E39" s="68"/>
      <c r="F39" s="65"/>
      <c r="G39" s="65"/>
    </row>
    <row r="40" spans="1:7" ht="15.75">
      <c r="A40" s="78"/>
      <c r="B40" s="55"/>
      <c r="C40" s="149"/>
      <c r="D40" s="178"/>
      <c r="E40" s="68"/>
      <c r="F40" s="65"/>
      <c r="G40" s="65"/>
    </row>
    <row r="41" spans="1:7" ht="15.75">
      <c r="A41" s="78"/>
      <c r="B41" s="55"/>
      <c r="C41" s="149"/>
      <c r="D41" s="178"/>
      <c r="E41" s="68"/>
      <c r="F41" s="65"/>
      <c r="G41" s="65"/>
    </row>
    <row r="42" spans="1:7" ht="15.75">
      <c r="A42" s="78"/>
      <c r="B42" s="55"/>
      <c r="C42" s="149"/>
      <c r="D42" s="178"/>
      <c r="E42" s="68"/>
      <c r="F42" s="65"/>
      <c r="G42" s="65"/>
    </row>
    <row r="43" spans="1:7" ht="15.75">
      <c r="A43" s="78"/>
      <c r="B43" s="55"/>
      <c r="C43" s="149"/>
      <c r="D43" s="178"/>
      <c r="E43" s="68"/>
      <c r="F43" s="65"/>
      <c r="G43" s="65"/>
    </row>
    <row r="44" spans="1:7" ht="15.75">
      <c r="A44" s="78"/>
      <c r="B44" s="55"/>
      <c r="C44" s="149"/>
      <c r="D44" s="178"/>
      <c r="E44" s="68"/>
      <c r="F44" s="65"/>
      <c r="G44" s="65"/>
    </row>
    <row r="45" spans="1:7" ht="15.75">
      <c r="A45" s="78"/>
      <c r="B45" s="55"/>
      <c r="C45" s="149"/>
      <c r="D45" s="178"/>
      <c r="E45" s="68"/>
      <c r="F45" s="65"/>
      <c r="G45" s="65"/>
    </row>
    <row r="46" spans="1:7" ht="15.75">
      <c r="A46" s="78"/>
      <c r="B46" s="55"/>
      <c r="C46" s="149"/>
      <c r="D46" s="178"/>
      <c r="E46" s="68"/>
      <c r="F46" s="65"/>
      <c r="G46" s="65"/>
    </row>
    <row r="47" spans="1:7" ht="15.75">
      <c r="A47" s="78"/>
      <c r="B47" s="55"/>
      <c r="C47" s="149"/>
      <c r="D47" s="178"/>
      <c r="E47" s="68"/>
      <c r="F47" s="65"/>
      <c r="G47" s="65"/>
    </row>
    <row r="48" spans="1:7" ht="15.75">
      <c r="A48" s="78"/>
      <c r="B48" s="55"/>
      <c r="C48" s="149"/>
      <c r="D48" s="178"/>
      <c r="E48" s="68"/>
      <c r="F48" s="65"/>
      <c r="G48" s="65"/>
    </row>
    <row r="49" spans="1:7" ht="15.75">
      <c r="A49" s="78"/>
      <c r="B49" s="55"/>
      <c r="C49" s="149"/>
      <c r="D49" s="178"/>
      <c r="E49" s="68"/>
      <c r="F49" s="65"/>
      <c r="G49" s="65"/>
    </row>
    <row r="50" spans="1:7" ht="15.75">
      <c r="A50" s="69"/>
      <c r="B50" s="42"/>
      <c r="C50" s="116"/>
      <c r="D50" s="177"/>
      <c r="E50" s="79"/>
      <c r="F50" s="71"/>
      <c r="G50" s="71"/>
    </row>
    <row r="51" spans="1:7" ht="15.75">
      <c r="A51" s="69"/>
      <c r="B51" s="42"/>
      <c r="C51" s="116"/>
      <c r="D51" s="177"/>
      <c r="E51" s="79"/>
      <c r="F51" s="71"/>
      <c r="G51" s="71"/>
    </row>
    <row r="52" spans="1:7" ht="15.75">
      <c r="A52" s="69"/>
      <c r="B52" s="42"/>
      <c r="C52" s="116"/>
      <c r="D52" s="177"/>
      <c r="E52" s="79"/>
      <c r="F52" s="71"/>
      <c r="G52" s="71"/>
    </row>
    <row r="53" spans="1:7" ht="15.75">
      <c r="A53" s="69"/>
      <c r="B53" s="42"/>
      <c r="C53" s="116"/>
      <c r="D53" s="177"/>
      <c r="E53" s="79"/>
      <c r="F53" s="71"/>
      <c r="G53" s="71"/>
    </row>
    <row r="54" spans="1:7" ht="15.75">
      <c r="A54" s="69"/>
      <c r="B54" s="42"/>
      <c r="C54" s="116"/>
      <c r="D54" s="177"/>
      <c r="E54" s="79"/>
      <c r="F54" s="71"/>
      <c r="G54" s="71"/>
    </row>
    <row r="55" spans="1:7" ht="15.75">
      <c r="A55" s="69"/>
      <c r="B55" s="42"/>
      <c r="C55" s="116"/>
      <c r="D55" s="177"/>
      <c r="E55" s="79"/>
      <c r="F55" s="71"/>
      <c r="G55" s="71"/>
    </row>
    <row r="56" spans="1:7" ht="15.75">
      <c r="A56" s="122"/>
      <c r="B56" s="123"/>
      <c r="C56" s="124"/>
      <c r="D56" s="159"/>
      <c r="E56" s="73"/>
      <c r="F56" s="73"/>
      <c r="G56" s="126"/>
    </row>
    <row r="57" spans="1:7" ht="15.75">
      <c r="A57" s="72"/>
      <c r="B57" s="46"/>
      <c r="C57" s="124"/>
      <c r="D57" s="159"/>
      <c r="E57" s="73"/>
      <c r="F57" s="73"/>
      <c r="G57" s="126"/>
    </row>
    <row r="58" spans="1:7" ht="15.75">
      <c r="A58" s="127" t="s">
        <v>95</v>
      </c>
      <c r="B58" s="128"/>
      <c r="C58" s="130">
        <f>SUM(C7:C57)</f>
        <v>7950</v>
      </c>
      <c r="D58" s="146">
        <f>SUM(D7:D57)</f>
        <v>11300</v>
      </c>
      <c r="E58" s="132">
        <f>SUM(E7:E57)</f>
        <v>5000</v>
      </c>
      <c r="F58" s="132">
        <f>SUM(F7:F57)</f>
        <v>12100</v>
      </c>
      <c r="G58" s="132">
        <f>SUM(G7:G57)</f>
        <v>1500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C58:G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D20" sqref="D20"/>
    </sheetView>
  </sheetViews>
  <sheetFormatPr defaultColWidth="9.8515625" defaultRowHeight="12.75"/>
  <cols>
    <col min="1" max="1" width="41.7109375" style="1" customWidth="1"/>
    <col min="2" max="2" width="12.140625" style="9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63" t="s">
        <v>369</v>
      </c>
      <c r="B2" s="100"/>
      <c r="C2" s="7"/>
      <c r="D2" s="7"/>
      <c r="E2" s="7"/>
      <c r="F2" s="8"/>
      <c r="G2" s="9" t="s">
        <v>49</v>
      </c>
    </row>
    <row r="3" spans="1:7" ht="18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4" t="s">
        <v>50</v>
      </c>
      <c r="D4" s="165"/>
      <c r="E4" s="18" t="s">
        <v>51</v>
      </c>
      <c r="F4" s="19"/>
      <c r="G4" s="20"/>
    </row>
    <row r="5" spans="1:7" ht="18.75">
      <c r="A5" s="21"/>
      <c r="B5" s="22"/>
      <c r="C5" s="166" t="s">
        <v>53</v>
      </c>
      <c r="D5" s="167" t="s">
        <v>54</v>
      </c>
      <c r="E5" s="26"/>
      <c r="F5" s="27"/>
      <c r="G5" s="28"/>
    </row>
    <row r="6" spans="1:7" ht="20.25">
      <c r="A6" s="29" t="s">
        <v>103</v>
      </c>
      <c r="B6" s="30" t="s">
        <v>104</v>
      </c>
      <c r="C6" s="4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69" t="s">
        <v>152</v>
      </c>
      <c r="B7" s="42">
        <v>1252</v>
      </c>
      <c r="C7" s="116"/>
      <c r="D7" s="177">
        <v>850</v>
      </c>
      <c r="E7" s="79"/>
      <c r="F7" s="71"/>
      <c r="G7" s="71"/>
    </row>
    <row r="8" spans="1:7" ht="15.75">
      <c r="A8" s="69" t="s">
        <v>153</v>
      </c>
      <c r="B8" s="42">
        <v>1253</v>
      </c>
      <c r="C8" s="116">
        <v>1300</v>
      </c>
      <c r="D8" s="177"/>
      <c r="E8" s="79"/>
      <c r="F8" s="71"/>
      <c r="G8" s="71"/>
    </row>
    <row r="9" spans="1:7" ht="15.75">
      <c r="A9" s="69" t="s">
        <v>154</v>
      </c>
      <c r="B9" s="42">
        <v>1255</v>
      </c>
      <c r="C9" s="116">
        <v>2000</v>
      </c>
      <c r="D9" s="177"/>
      <c r="E9" s="79"/>
      <c r="F9" s="71"/>
      <c r="G9" s="71"/>
    </row>
    <row r="10" spans="1:7" ht="15.75">
      <c r="A10" s="69" t="s">
        <v>212</v>
      </c>
      <c r="B10" s="42">
        <v>1203</v>
      </c>
      <c r="C10" s="116">
        <v>1500</v>
      </c>
      <c r="D10" s="177">
        <v>6000</v>
      </c>
      <c r="E10" s="79"/>
      <c r="F10" s="71"/>
      <c r="G10" s="71"/>
    </row>
    <row r="11" spans="1:7" ht="15.75">
      <c r="A11" s="69" t="s">
        <v>323</v>
      </c>
      <c r="B11" s="42">
        <v>1208</v>
      </c>
      <c r="C11" s="116">
        <v>2100</v>
      </c>
      <c r="D11" s="177"/>
      <c r="E11" s="79"/>
      <c r="F11" s="71"/>
      <c r="G11" s="71"/>
    </row>
    <row r="12" spans="1:7" ht="15.75">
      <c r="A12" s="69" t="s">
        <v>421</v>
      </c>
      <c r="B12" s="42">
        <v>1815</v>
      </c>
      <c r="C12" s="116">
        <v>900</v>
      </c>
      <c r="D12" s="177"/>
      <c r="E12" s="79"/>
      <c r="F12" s="71"/>
      <c r="G12" s="71"/>
    </row>
    <row r="13" spans="1:7" ht="15.75">
      <c r="A13" s="69" t="s">
        <v>422</v>
      </c>
      <c r="B13" s="42">
        <v>1220</v>
      </c>
      <c r="C13" s="116">
        <v>500</v>
      </c>
      <c r="D13" s="177"/>
      <c r="E13" s="79"/>
      <c r="F13" s="71"/>
      <c r="G13" s="71"/>
    </row>
    <row r="14" spans="1:7" ht="15.75">
      <c r="A14" s="69" t="s">
        <v>423</v>
      </c>
      <c r="B14" s="42">
        <v>1221</v>
      </c>
      <c r="C14" s="116"/>
      <c r="D14" s="177"/>
      <c r="E14" s="79">
        <v>1000</v>
      </c>
      <c r="F14" s="71">
        <v>1500</v>
      </c>
      <c r="G14" s="71"/>
    </row>
    <row r="15" spans="1:7" ht="15.75">
      <c r="A15" s="69" t="s">
        <v>225</v>
      </c>
      <c r="B15" s="42">
        <v>1222</v>
      </c>
      <c r="C15" s="116">
        <v>150</v>
      </c>
      <c r="D15" s="177"/>
      <c r="E15" s="79"/>
      <c r="F15" s="71"/>
      <c r="G15" s="71"/>
    </row>
    <row r="16" spans="1:7" ht="15.75">
      <c r="A16" s="69" t="s">
        <v>331</v>
      </c>
      <c r="B16" s="42">
        <v>1215</v>
      </c>
      <c r="C16" s="116">
        <v>6210</v>
      </c>
      <c r="D16" s="177"/>
      <c r="E16" s="79"/>
      <c r="F16" s="71"/>
      <c r="G16" s="71"/>
    </row>
    <row r="17" spans="1:7" ht="15.75">
      <c r="A17" s="69" t="s">
        <v>242</v>
      </c>
      <c r="B17" s="42">
        <v>1502</v>
      </c>
      <c r="C17" s="116"/>
      <c r="D17" s="177"/>
      <c r="E17" s="79">
        <v>800</v>
      </c>
      <c r="F17" s="71">
        <v>400</v>
      </c>
      <c r="G17" s="71"/>
    </row>
    <row r="18" spans="1:7" ht="15.75">
      <c r="A18" s="69" t="s">
        <v>353</v>
      </c>
      <c r="B18" s="42">
        <v>1230</v>
      </c>
      <c r="C18" s="116">
        <v>-830</v>
      </c>
      <c r="D18" s="177"/>
      <c r="E18" s="79"/>
      <c r="F18" s="71"/>
      <c r="G18" s="71"/>
    </row>
    <row r="19" spans="1:7" ht="15.75">
      <c r="A19" s="69" t="s">
        <v>354</v>
      </c>
      <c r="B19" s="42">
        <v>1510</v>
      </c>
      <c r="C19" s="116">
        <v>-750</v>
      </c>
      <c r="D19" s="177"/>
      <c r="E19" s="79"/>
      <c r="F19" s="71"/>
      <c r="G19" s="71"/>
    </row>
    <row r="20" spans="1:7" ht="15.75">
      <c r="A20" s="69" t="s">
        <v>432</v>
      </c>
      <c r="B20" s="42">
        <v>1228</v>
      </c>
      <c r="C20" s="116"/>
      <c r="D20" s="443">
        <v>20000</v>
      </c>
      <c r="E20" s="79"/>
      <c r="F20" s="71"/>
      <c r="G20" s="71"/>
    </row>
    <row r="21" spans="1:7" ht="15.75">
      <c r="A21" s="69"/>
      <c r="B21" s="42"/>
      <c r="C21" s="116"/>
      <c r="D21" s="177"/>
      <c r="E21" s="79"/>
      <c r="F21" s="71"/>
      <c r="G21" s="71"/>
    </row>
    <row r="22" spans="1:7" ht="15.75">
      <c r="A22" s="69"/>
      <c r="B22" s="42"/>
      <c r="C22" s="116"/>
      <c r="D22" s="177"/>
      <c r="E22" s="79"/>
      <c r="F22" s="71"/>
      <c r="G22" s="71"/>
    </row>
    <row r="23" spans="1:7" ht="15.75">
      <c r="A23" s="69"/>
      <c r="B23" s="42"/>
      <c r="C23" s="116"/>
      <c r="D23" s="177"/>
      <c r="E23" s="79"/>
      <c r="F23" s="71"/>
      <c r="G23" s="71"/>
    </row>
    <row r="24" spans="1:7" ht="15.75">
      <c r="A24" s="69"/>
      <c r="B24" s="42"/>
      <c r="C24" s="116"/>
      <c r="D24" s="177"/>
      <c r="E24" s="79"/>
      <c r="F24" s="71"/>
      <c r="G24" s="71"/>
    </row>
    <row r="25" spans="1:7" ht="15.75">
      <c r="A25" s="69"/>
      <c r="B25" s="42"/>
      <c r="C25" s="116"/>
      <c r="D25" s="177"/>
      <c r="E25" s="79"/>
      <c r="F25" s="71"/>
      <c r="G25" s="71"/>
    </row>
    <row r="26" spans="1:7" ht="15.75">
      <c r="A26" s="69"/>
      <c r="B26" s="42"/>
      <c r="C26" s="116"/>
      <c r="D26" s="177"/>
      <c r="E26" s="79"/>
      <c r="F26" s="71"/>
      <c r="G26" s="71"/>
    </row>
    <row r="27" spans="1:7" ht="15.75">
      <c r="A27" s="69"/>
      <c r="B27" s="42"/>
      <c r="C27" s="116"/>
      <c r="D27" s="177"/>
      <c r="E27" s="79"/>
      <c r="F27" s="71"/>
      <c r="G27" s="71"/>
    </row>
    <row r="28" spans="1:7" ht="15.75">
      <c r="A28" s="69"/>
      <c r="B28" s="42"/>
      <c r="C28" s="116"/>
      <c r="D28" s="177"/>
      <c r="E28" s="79"/>
      <c r="F28" s="71"/>
      <c r="G28" s="71"/>
    </row>
    <row r="29" spans="1:7" ht="15.75">
      <c r="A29" s="69"/>
      <c r="B29" s="42"/>
      <c r="C29" s="116"/>
      <c r="D29" s="177"/>
      <c r="E29" s="79"/>
      <c r="F29" s="71"/>
      <c r="G29" s="71"/>
    </row>
    <row r="30" spans="1:7" ht="15.75">
      <c r="A30" s="69"/>
      <c r="B30" s="42"/>
      <c r="C30" s="116"/>
      <c r="D30" s="177"/>
      <c r="E30" s="79"/>
      <c r="F30" s="71"/>
      <c r="G30" s="71"/>
    </row>
    <row r="31" spans="1:7" ht="15.75">
      <c r="A31" s="69"/>
      <c r="B31" s="42"/>
      <c r="C31" s="116"/>
      <c r="D31" s="177"/>
      <c r="E31" s="79"/>
      <c r="F31" s="71"/>
      <c r="G31" s="71"/>
    </row>
    <row r="32" spans="1:7" ht="15.75">
      <c r="A32" s="69"/>
      <c r="B32" s="42"/>
      <c r="C32" s="116"/>
      <c r="D32" s="177"/>
      <c r="E32" s="79"/>
      <c r="F32" s="71"/>
      <c r="G32" s="71"/>
    </row>
    <row r="33" spans="1:7" ht="15.75">
      <c r="A33" s="69"/>
      <c r="B33" s="42"/>
      <c r="C33" s="116"/>
      <c r="D33" s="177"/>
      <c r="E33" s="79"/>
      <c r="F33" s="71"/>
      <c r="G33" s="71"/>
    </row>
    <row r="34" spans="1:7" ht="15.75">
      <c r="A34" s="69"/>
      <c r="B34" s="42"/>
      <c r="C34" s="116"/>
      <c r="D34" s="177"/>
      <c r="E34" s="79"/>
      <c r="F34" s="71"/>
      <c r="G34" s="71"/>
    </row>
    <row r="35" spans="1:7" ht="15.75">
      <c r="A35" s="69"/>
      <c r="B35" s="42"/>
      <c r="C35" s="116"/>
      <c r="D35" s="177"/>
      <c r="E35" s="79"/>
      <c r="F35" s="71"/>
      <c r="G35" s="71"/>
    </row>
    <row r="36" spans="1:7" ht="15.75">
      <c r="A36" s="69"/>
      <c r="B36" s="42"/>
      <c r="C36" s="116"/>
      <c r="D36" s="177"/>
      <c r="E36" s="79"/>
      <c r="F36" s="71"/>
      <c r="G36" s="71"/>
    </row>
    <row r="37" spans="1:7" ht="15.75">
      <c r="A37" s="69"/>
      <c r="B37" s="42"/>
      <c r="C37" s="116"/>
      <c r="D37" s="177"/>
      <c r="E37" s="79"/>
      <c r="F37" s="71"/>
      <c r="G37" s="71"/>
    </row>
    <row r="38" spans="1:7" ht="15.75">
      <c r="A38" s="69"/>
      <c r="B38" s="42"/>
      <c r="C38" s="116"/>
      <c r="D38" s="177"/>
      <c r="E38" s="79"/>
      <c r="F38" s="71"/>
      <c r="G38" s="71"/>
    </row>
    <row r="39" spans="1:7" ht="15.75">
      <c r="A39" s="69"/>
      <c r="B39" s="42"/>
      <c r="C39" s="116"/>
      <c r="D39" s="177"/>
      <c r="E39" s="79"/>
      <c r="F39" s="71"/>
      <c r="G39" s="71"/>
    </row>
    <row r="40" spans="1:7" ht="15.75">
      <c r="A40" s="69"/>
      <c r="B40" s="42"/>
      <c r="C40" s="116"/>
      <c r="D40" s="177"/>
      <c r="E40" s="79"/>
      <c r="F40" s="71"/>
      <c r="G40" s="71"/>
    </row>
    <row r="41" spans="1:7" ht="15.75">
      <c r="A41" s="69"/>
      <c r="B41" s="42"/>
      <c r="C41" s="116"/>
      <c r="D41" s="177"/>
      <c r="E41" s="79"/>
      <c r="F41" s="71"/>
      <c r="G41" s="71"/>
    </row>
    <row r="42" spans="1:7" ht="15.75">
      <c r="A42" s="69"/>
      <c r="B42" s="42"/>
      <c r="C42" s="116"/>
      <c r="D42" s="177"/>
      <c r="E42" s="79"/>
      <c r="F42" s="71"/>
      <c r="G42" s="71"/>
    </row>
    <row r="43" spans="1:7" ht="15.75">
      <c r="A43" s="69"/>
      <c r="B43" s="42"/>
      <c r="C43" s="116"/>
      <c r="D43" s="177"/>
      <c r="E43" s="79"/>
      <c r="F43" s="71"/>
      <c r="G43" s="71"/>
    </row>
    <row r="44" spans="1:7" ht="15.75">
      <c r="A44" s="69"/>
      <c r="B44" s="42"/>
      <c r="C44" s="116"/>
      <c r="D44" s="177"/>
      <c r="E44" s="79"/>
      <c r="F44" s="71"/>
      <c r="G44" s="71"/>
    </row>
    <row r="45" spans="1:7" ht="15.75">
      <c r="A45" s="69"/>
      <c r="B45" s="42"/>
      <c r="C45" s="116"/>
      <c r="D45" s="177"/>
      <c r="E45" s="79"/>
      <c r="F45" s="71"/>
      <c r="G45" s="71"/>
    </row>
    <row r="46" spans="1:7" ht="15.75">
      <c r="A46" s="69"/>
      <c r="B46" s="42"/>
      <c r="C46" s="116"/>
      <c r="D46" s="177"/>
      <c r="E46" s="79"/>
      <c r="F46" s="71"/>
      <c r="G46" s="71"/>
    </row>
    <row r="47" spans="1:7" ht="15.75">
      <c r="A47" s="69"/>
      <c r="B47" s="42"/>
      <c r="C47" s="116"/>
      <c r="D47" s="177"/>
      <c r="E47" s="79"/>
      <c r="F47" s="71"/>
      <c r="G47" s="71"/>
    </row>
    <row r="48" spans="1:7" ht="15.75">
      <c r="A48" s="69"/>
      <c r="B48" s="42"/>
      <c r="C48" s="116"/>
      <c r="D48" s="177"/>
      <c r="E48" s="79"/>
      <c r="F48" s="71"/>
      <c r="G48" s="71"/>
    </row>
    <row r="49" spans="1:7" ht="15.75">
      <c r="A49" s="69"/>
      <c r="B49" s="42"/>
      <c r="C49" s="116"/>
      <c r="D49" s="177"/>
      <c r="E49" s="79"/>
      <c r="F49" s="71"/>
      <c r="G49" s="71"/>
    </row>
    <row r="50" spans="1:7" ht="15.75">
      <c r="A50" s="69"/>
      <c r="B50" s="42"/>
      <c r="C50" s="116"/>
      <c r="D50" s="177"/>
      <c r="E50" s="79"/>
      <c r="F50" s="71"/>
      <c r="G50" s="71"/>
    </row>
    <row r="51" spans="1:7" ht="15.75">
      <c r="A51" s="69"/>
      <c r="B51" s="42"/>
      <c r="C51" s="116"/>
      <c r="D51" s="177"/>
      <c r="E51" s="79"/>
      <c r="F51" s="71"/>
      <c r="G51" s="71"/>
    </row>
    <row r="52" spans="1:7" ht="15.75">
      <c r="A52" s="69"/>
      <c r="B52" s="42"/>
      <c r="C52" s="116"/>
      <c r="D52" s="177"/>
      <c r="E52" s="79"/>
      <c r="F52" s="71"/>
      <c r="G52" s="71"/>
    </row>
    <row r="53" spans="1:7" ht="15.75">
      <c r="A53" s="69"/>
      <c r="B53" s="42"/>
      <c r="C53" s="116"/>
      <c r="D53" s="177"/>
      <c r="E53" s="79"/>
      <c r="F53" s="71"/>
      <c r="G53" s="71"/>
    </row>
    <row r="54" spans="1:7" ht="15.75">
      <c r="A54" s="69"/>
      <c r="B54" s="42"/>
      <c r="C54" s="116"/>
      <c r="D54" s="177"/>
      <c r="E54" s="79"/>
      <c r="F54" s="71"/>
      <c r="G54" s="71"/>
    </row>
    <row r="55" spans="1:7" ht="15.75">
      <c r="A55" s="69"/>
      <c r="B55" s="42"/>
      <c r="C55" s="116"/>
      <c r="D55" s="177"/>
      <c r="E55" s="79"/>
      <c r="F55" s="71"/>
      <c r="G55" s="71"/>
    </row>
    <row r="56" spans="1:7" ht="15.75">
      <c r="A56" s="122"/>
      <c r="B56" s="123"/>
      <c r="C56" s="124"/>
      <c r="D56" s="159"/>
      <c r="E56" s="73"/>
      <c r="F56" s="73"/>
      <c r="G56" s="126"/>
    </row>
    <row r="57" spans="1:7" ht="15.75">
      <c r="A57" s="72"/>
      <c r="B57" s="46"/>
      <c r="C57" s="124"/>
      <c r="D57" s="159"/>
      <c r="E57" s="73"/>
      <c r="F57" s="73"/>
      <c r="G57" s="126"/>
    </row>
    <row r="58" spans="1:7" ht="15.75">
      <c r="A58" s="127" t="s">
        <v>95</v>
      </c>
      <c r="B58" s="128"/>
      <c r="C58" s="130">
        <f>SUM(C7:C57)</f>
        <v>13080</v>
      </c>
      <c r="D58" s="146">
        <f>SUM(D7:D57)</f>
        <v>26850</v>
      </c>
      <c r="E58" s="132">
        <f>SUM(E7:E57)</f>
        <v>1800</v>
      </c>
      <c r="F58" s="132">
        <f>SUM(F7:F57)</f>
        <v>1900</v>
      </c>
      <c r="G58" s="132">
        <f>SUM(G7:G57)</f>
        <v>0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7" r:id="rId3"/>
  <ignoredErrors>
    <ignoredError sqref="C58:G58" formulaRange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D13" sqref="D13"/>
    </sheetView>
  </sheetViews>
  <sheetFormatPr defaultColWidth="9.8515625" defaultRowHeight="12.75"/>
  <cols>
    <col min="1" max="1" width="41.7109375" style="1" customWidth="1"/>
    <col min="2" max="2" width="12.140625" style="98" customWidth="1"/>
    <col min="3" max="7" width="11.7109375" style="3" customWidth="1"/>
    <col min="8" max="16384" width="9.8515625" style="1" customWidth="1"/>
  </cols>
  <sheetData>
    <row r="1" ht="15">
      <c r="G1" s="5"/>
    </row>
    <row r="2" spans="1:7" ht="25.5">
      <c r="A2" s="163" t="s">
        <v>350</v>
      </c>
      <c r="B2" s="100"/>
      <c r="C2" s="7"/>
      <c r="D2" s="7"/>
      <c r="E2" s="7"/>
      <c r="F2" s="8"/>
      <c r="G2" s="9" t="s">
        <v>49</v>
      </c>
    </row>
    <row r="3" spans="1:7" ht="18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4" t="s">
        <v>50</v>
      </c>
      <c r="D4" s="165"/>
      <c r="E4" s="18" t="s">
        <v>51</v>
      </c>
      <c r="F4" s="19"/>
      <c r="G4" s="20"/>
    </row>
    <row r="5" spans="1:7" ht="18.75">
      <c r="A5" s="21"/>
      <c r="B5" s="22"/>
      <c r="C5" s="166" t="s">
        <v>53</v>
      </c>
      <c r="D5" s="167" t="s">
        <v>54</v>
      </c>
      <c r="E5" s="26"/>
      <c r="F5" s="27"/>
      <c r="G5" s="28"/>
    </row>
    <row r="6" spans="1:7" ht="20.25">
      <c r="A6" s="29" t="s">
        <v>103</v>
      </c>
      <c r="B6" s="30" t="s">
        <v>104</v>
      </c>
      <c r="C6" s="4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69" t="s">
        <v>123</v>
      </c>
      <c r="B7" s="42">
        <v>1333</v>
      </c>
      <c r="C7" s="116">
        <v>100</v>
      </c>
      <c r="D7" s="177">
        <v>350</v>
      </c>
      <c r="E7" s="79">
        <v>350</v>
      </c>
      <c r="F7" s="71">
        <v>350</v>
      </c>
      <c r="G7" s="71">
        <v>350</v>
      </c>
    </row>
    <row r="8" spans="1:7" ht="15.75">
      <c r="A8" s="69" t="s">
        <v>210</v>
      </c>
      <c r="B8" s="42">
        <v>1303</v>
      </c>
      <c r="C8" s="116">
        <v>75</v>
      </c>
      <c r="D8" s="177">
        <v>75</v>
      </c>
      <c r="E8" s="79">
        <v>75</v>
      </c>
      <c r="F8" s="71">
        <v>75</v>
      </c>
      <c r="G8" s="71">
        <v>75</v>
      </c>
    </row>
    <row r="9" spans="1:7" ht="15.75">
      <c r="A9" s="69" t="s">
        <v>254</v>
      </c>
      <c r="B9" s="42">
        <v>1320</v>
      </c>
      <c r="C9" s="116">
        <v>600</v>
      </c>
      <c r="D9" s="177"/>
      <c r="E9" s="79"/>
      <c r="F9" s="71"/>
      <c r="G9" s="71">
        <v>650</v>
      </c>
    </row>
    <row r="10" spans="1:7" ht="15.75">
      <c r="A10" s="69" t="s">
        <v>424</v>
      </c>
      <c r="B10" s="42">
        <v>1312</v>
      </c>
      <c r="C10" s="116">
        <v>100</v>
      </c>
      <c r="D10" s="177"/>
      <c r="E10" s="79"/>
      <c r="F10" s="71"/>
      <c r="G10" s="71"/>
    </row>
    <row r="11" spans="1:7" ht="15.75">
      <c r="A11" s="69" t="s">
        <v>46</v>
      </c>
      <c r="B11" s="42">
        <v>1315</v>
      </c>
      <c r="C11" s="116">
        <v>2500</v>
      </c>
      <c r="D11" s="177"/>
      <c r="E11" s="79"/>
      <c r="F11" s="71"/>
      <c r="G11" s="71"/>
    </row>
    <row r="12" spans="1:7" ht="15.75">
      <c r="A12" s="69" t="s">
        <v>47</v>
      </c>
      <c r="B12" s="42">
        <v>1333</v>
      </c>
      <c r="C12" s="116">
        <v>300</v>
      </c>
      <c r="D12" s="177"/>
      <c r="E12" s="79"/>
      <c r="F12" s="71"/>
      <c r="G12" s="71"/>
    </row>
    <row r="13" spans="1:7" ht="15.75">
      <c r="A13" s="69" t="s">
        <v>392</v>
      </c>
      <c r="B13" s="42">
        <v>1322</v>
      </c>
      <c r="C13" s="116"/>
      <c r="D13" s="443">
        <v>400</v>
      </c>
      <c r="E13" s="79"/>
      <c r="F13" s="71"/>
      <c r="G13" s="71"/>
    </row>
    <row r="14" spans="1:7" ht="15.75">
      <c r="A14" s="69" t="s">
        <v>393</v>
      </c>
      <c r="B14" s="42">
        <v>1323</v>
      </c>
      <c r="C14" s="116"/>
      <c r="D14" s="177">
        <v>650</v>
      </c>
      <c r="E14" s="79"/>
      <c r="F14" s="71"/>
      <c r="G14" s="71"/>
    </row>
    <row r="15" spans="1:7" ht="15.75">
      <c r="A15" s="69"/>
      <c r="B15" s="42"/>
      <c r="C15" s="116"/>
      <c r="D15" s="177"/>
      <c r="E15" s="79"/>
      <c r="F15" s="71"/>
      <c r="G15" s="71"/>
    </row>
    <row r="16" spans="1:7" ht="15.75">
      <c r="A16" s="69"/>
      <c r="B16" s="42"/>
      <c r="C16" s="116"/>
      <c r="D16" s="177"/>
      <c r="E16" s="79"/>
      <c r="F16" s="71"/>
      <c r="G16" s="71"/>
    </row>
    <row r="17" spans="1:7" ht="15.75">
      <c r="A17" s="69"/>
      <c r="B17" s="42"/>
      <c r="C17" s="116"/>
      <c r="D17" s="177"/>
      <c r="E17" s="79"/>
      <c r="F17" s="71"/>
      <c r="G17" s="71"/>
    </row>
    <row r="18" spans="1:7" ht="15.75">
      <c r="A18" s="69"/>
      <c r="B18" s="42"/>
      <c r="C18" s="116"/>
      <c r="D18" s="177"/>
      <c r="E18" s="79"/>
      <c r="F18" s="71"/>
      <c r="G18" s="71"/>
    </row>
    <row r="19" spans="1:7" ht="15.75">
      <c r="A19" s="69"/>
      <c r="B19" s="42"/>
      <c r="C19" s="116"/>
      <c r="D19" s="177"/>
      <c r="E19" s="79"/>
      <c r="F19" s="71"/>
      <c r="G19" s="71"/>
    </row>
    <row r="20" spans="1:7" ht="15.75">
      <c r="A20" s="69"/>
      <c r="B20" s="42"/>
      <c r="C20" s="116"/>
      <c r="D20" s="177"/>
      <c r="E20" s="79"/>
      <c r="F20" s="71"/>
      <c r="G20" s="71"/>
    </row>
    <row r="21" spans="1:7" ht="15.75">
      <c r="A21" s="69"/>
      <c r="B21" s="42"/>
      <c r="C21" s="116"/>
      <c r="D21" s="177"/>
      <c r="E21" s="79"/>
      <c r="F21" s="71"/>
      <c r="G21" s="71"/>
    </row>
    <row r="22" spans="1:7" ht="15.75">
      <c r="A22" s="69"/>
      <c r="B22" s="42"/>
      <c r="C22" s="116"/>
      <c r="D22" s="177"/>
      <c r="E22" s="79"/>
      <c r="F22" s="71"/>
      <c r="G22" s="71"/>
    </row>
    <row r="23" spans="1:7" ht="15.75">
      <c r="A23" s="69"/>
      <c r="B23" s="42"/>
      <c r="C23" s="116"/>
      <c r="D23" s="177"/>
      <c r="E23" s="79"/>
      <c r="F23" s="71"/>
      <c r="G23" s="71"/>
    </row>
    <row r="24" spans="1:7" ht="15.75">
      <c r="A24" s="69"/>
      <c r="B24" s="42"/>
      <c r="C24" s="116"/>
      <c r="D24" s="177"/>
      <c r="E24" s="79"/>
      <c r="F24" s="71"/>
      <c r="G24" s="71"/>
    </row>
    <row r="25" spans="1:7" ht="15.75">
      <c r="A25" s="69"/>
      <c r="B25" s="42"/>
      <c r="C25" s="116"/>
      <c r="D25" s="177"/>
      <c r="E25" s="79"/>
      <c r="F25" s="71"/>
      <c r="G25" s="71"/>
    </row>
    <row r="26" spans="1:7" ht="15.75">
      <c r="A26" s="69"/>
      <c r="B26" s="42"/>
      <c r="C26" s="116"/>
      <c r="D26" s="177"/>
      <c r="E26" s="79"/>
      <c r="F26" s="71"/>
      <c r="G26" s="71"/>
    </row>
    <row r="27" spans="1:7" ht="15.75">
      <c r="A27" s="69"/>
      <c r="B27" s="42"/>
      <c r="C27" s="116"/>
      <c r="D27" s="177"/>
      <c r="E27" s="79"/>
      <c r="F27" s="71"/>
      <c r="G27" s="71"/>
    </row>
    <row r="28" spans="1:7" ht="15.75">
      <c r="A28" s="69"/>
      <c r="B28" s="42"/>
      <c r="C28" s="116"/>
      <c r="D28" s="177"/>
      <c r="E28" s="79"/>
      <c r="F28" s="71"/>
      <c r="G28" s="71"/>
    </row>
    <row r="29" spans="1:7" ht="15.75">
      <c r="A29" s="69"/>
      <c r="B29" s="42"/>
      <c r="C29" s="116"/>
      <c r="D29" s="177"/>
      <c r="E29" s="79"/>
      <c r="F29" s="71"/>
      <c r="G29" s="71"/>
    </row>
    <row r="30" spans="1:7" ht="15.75">
      <c r="A30" s="69"/>
      <c r="B30" s="42"/>
      <c r="C30" s="116"/>
      <c r="D30" s="177"/>
      <c r="E30" s="79"/>
      <c r="F30" s="71"/>
      <c r="G30" s="71"/>
    </row>
    <row r="31" spans="1:7" ht="15.75">
      <c r="A31" s="69"/>
      <c r="B31" s="42"/>
      <c r="C31" s="116"/>
      <c r="D31" s="177"/>
      <c r="E31" s="79"/>
      <c r="F31" s="71"/>
      <c r="G31" s="71"/>
    </row>
    <row r="32" spans="1:7" ht="15.75">
      <c r="A32" s="69"/>
      <c r="B32" s="42"/>
      <c r="C32" s="116"/>
      <c r="D32" s="177"/>
      <c r="E32" s="79"/>
      <c r="F32" s="71"/>
      <c r="G32" s="71"/>
    </row>
    <row r="33" spans="1:7" ht="15.75">
      <c r="A33" s="69"/>
      <c r="B33" s="42"/>
      <c r="C33" s="116"/>
      <c r="D33" s="177"/>
      <c r="E33" s="79"/>
      <c r="F33" s="71"/>
      <c r="G33" s="71"/>
    </row>
    <row r="34" spans="1:7" ht="15.75">
      <c r="A34" s="69"/>
      <c r="B34" s="42"/>
      <c r="C34" s="116"/>
      <c r="D34" s="177"/>
      <c r="E34" s="79"/>
      <c r="F34" s="71"/>
      <c r="G34" s="71"/>
    </row>
    <row r="35" spans="1:7" ht="15.75">
      <c r="A35" s="69"/>
      <c r="B35" s="42"/>
      <c r="C35" s="116"/>
      <c r="D35" s="177"/>
      <c r="E35" s="79"/>
      <c r="F35" s="71"/>
      <c r="G35" s="71"/>
    </row>
    <row r="36" spans="1:7" ht="15.75">
      <c r="A36" s="69"/>
      <c r="B36" s="42"/>
      <c r="C36" s="116"/>
      <c r="D36" s="177"/>
      <c r="E36" s="79"/>
      <c r="F36" s="71"/>
      <c r="G36" s="71"/>
    </row>
    <row r="37" spans="1:7" ht="15.75">
      <c r="A37" s="69"/>
      <c r="B37" s="42"/>
      <c r="C37" s="116"/>
      <c r="D37" s="177"/>
      <c r="E37" s="79"/>
      <c r="F37" s="71"/>
      <c r="G37" s="71"/>
    </row>
    <row r="38" spans="1:7" ht="15.75">
      <c r="A38" s="69"/>
      <c r="B38" s="42"/>
      <c r="C38" s="116"/>
      <c r="D38" s="177"/>
      <c r="E38" s="79"/>
      <c r="F38" s="71"/>
      <c r="G38" s="71"/>
    </row>
    <row r="39" spans="1:7" ht="15.75">
      <c r="A39" s="69"/>
      <c r="B39" s="42"/>
      <c r="C39" s="116"/>
      <c r="D39" s="177"/>
      <c r="E39" s="79"/>
      <c r="F39" s="71"/>
      <c r="G39" s="71"/>
    </row>
    <row r="40" spans="1:7" ht="15.75">
      <c r="A40" s="69"/>
      <c r="B40" s="42"/>
      <c r="C40" s="116"/>
      <c r="D40" s="177"/>
      <c r="E40" s="79"/>
      <c r="F40" s="71"/>
      <c r="G40" s="71"/>
    </row>
    <row r="41" spans="1:7" ht="15.75">
      <c r="A41" s="69"/>
      <c r="B41" s="42"/>
      <c r="C41" s="116"/>
      <c r="D41" s="177"/>
      <c r="E41" s="79"/>
      <c r="F41" s="71"/>
      <c r="G41" s="71"/>
    </row>
    <row r="42" spans="1:7" ht="15.75">
      <c r="A42" s="69"/>
      <c r="B42" s="42"/>
      <c r="C42" s="116"/>
      <c r="D42" s="177"/>
      <c r="E42" s="79"/>
      <c r="F42" s="71"/>
      <c r="G42" s="71"/>
    </row>
    <row r="43" spans="1:7" ht="15.75">
      <c r="A43" s="69"/>
      <c r="B43" s="42"/>
      <c r="C43" s="116"/>
      <c r="D43" s="177"/>
      <c r="E43" s="79"/>
      <c r="F43" s="71"/>
      <c r="G43" s="71"/>
    </row>
    <row r="44" spans="1:7" ht="15.75">
      <c r="A44" s="69"/>
      <c r="B44" s="42"/>
      <c r="C44" s="116"/>
      <c r="D44" s="177"/>
      <c r="E44" s="79"/>
      <c r="F44" s="71"/>
      <c r="G44" s="71"/>
    </row>
    <row r="45" spans="1:7" ht="15.75">
      <c r="A45" s="69"/>
      <c r="B45" s="42"/>
      <c r="C45" s="116"/>
      <c r="D45" s="177"/>
      <c r="E45" s="79"/>
      <c r="F45" s="71"/>
      <c r="G45" s="71"/>
    </row>
    <row r="46" spans="1:7" ht="15.75">
      <c r="A46" s="69"/>
      <c r="B46" s="42"/>
      <c r="C46" s="116"/>
      <c r="D46" s="177"/>
      <c r="E46" s="79"/>
      <c r="F46" s="71"/>
      <c r="G46" s="71"/>
    </row>
    <row r="47" spans="1:7" ht="15.75">
      <c r="A47" s="69"/>
      <c r="B47" s="42"/>
      <c r="C47" s="116"/>
      <c r="D47" s="177"/>
      <c r="E47" s="79"/>
      <c r="F47" s="71"/>
      <c r="G47" s="71"/>
    </row>
    <row r="48" spans="1:7" ht="15.75">
      <c r="A48" s="69"/>
      <c r="B48" s="42"/>
      <c r="C48" s="116"/>
      <c r="D48" s="177"/>
      <c r="E48" s="79"/>
      <c r="F48" s="71"/>
      <c r="G48" s="71"/>
    </row>
    <row r="49" spans="1:7" ht="15.75">
      <c r="A49" s="69"/>
      <c r="B49" s="42"/>
      <c r="C49" s="116"/>
      <c r="D49" s="177"/>
      <c r="E49" s="79"/>
      <c r="F49" s="71"/>
      <c r="G49" s="71"/>
    </row>
    <row r="50" spans="1:7" ht="15.75">
      <c r="A50" s="69"/>
      <c r="B50" s="42"/>
      <c r="C50" s="116"/>
      <c r="D50" s="177"/>
      <c r="E50" s="79"/>
      <c r="F50" s="71"/>
      <c r="G50" s="71"/>
    </row>
    <row r="51" spans="1:7" ht="15.75">
      <c r="A51" s="69"/>
      <c r="B51" s="42"/>
      <c r="C51" s="116"/>
      <c r="D51" s="177"/>
      <c r="E51" s="79"/>
      <c r="F51" s="71"/>
      <c r="G51" s="71"/>
    </row>
    <row r="52" spans="1:7" ht="15.75">
      <c r="A52" s="69"/>
      <c r="B52" s="42"/>
      <c r="C52" s="116"/>
      <c r="D52" s="177"/>
      <c r="E52" s="79"/>
      <c r="F52" s="71"/>
      <c r="G52" s="71"/>
    </row>
    <row r="53" spans="1:7" ht="15.75">
      <c r="A53" s="69"/>
      <c r="B53" s="42"/>
      <c r="C53" s="116"/>
      <c r="D53" s="177"/>
      <c r="E53" s="79"/>
      <c r="F53" s="71"/>
      <c r="G53" s="71"/>
    </row>
    <row r="54" spans="1:7" ht="15.75">
      <c r="A54" s="69"/>
      <c r="B54" s="42"/>
      <c r="C54" s="116"/>
      <c r="D54" s="177"/>
      <c r="E54" s="79"/>
      <c r="F54" s="71"/>
      <c r="G54" s="71"/>
    </row>
    <row r="55" spans="1:7" ht="15.75">
      <c r="A55" s="69"/>
      <c r="B55" s="42"/>
      <c r="C55" s="116"/>
      <c r="D55" s="177"/>
      <c r="E55" s="79"/>
      <c r="F55" s="71"/>
      <c r="G55" s="71"/>
    </row>
    <row r="56" spans="1:7" ht="15.75">
      <c r="A56" s="122"/>
      <c r="B56" s="123"/>
      <c r="C56" s="124"/>
      <c r="D56" s="159"/>
      <c r="E56" s="73"/>
      <c r="F56" s="73"/>
      <c r="G56" s="126"/>
    </row>
    <row r="57" spans="1:7" ht="15.75">
      <c r="A57" s="72"/>
      <c r="B57" s="46"/>
      <c r="C57" s="124"/>
      <c r="D57" s="159"/>
      <c r="E57" s="73"/>
      <c r="F57" s="73"/>
      <c r="G57" s="126"/>
    </row>
    <row r="58" spans="1:7" ht="15.75">
      <c r="A58" s="338" t="s">
        <v>95</v>
      </c>
      <c r="B58" s="339"/>
      <c r="C58" s="130">
        <f>SUM(C7:C57)</f>
        <v>3675</v>
      </c>
      <c r="D58" s="146">
        <f>SUM(D7:D57)</f>
        <v>1475</v>
      </c>
      <c r="E58" s="132">
        <f>SUM(E7:E57)</f>
        <v>425</v>
      </c>
      <c r="F58" s="132">
        <f>SUM(F7:F57)</f>
        <v>425</v>
      </c>
      <c r="G58" s="132">
        <f>SUM(G7:G57)</f>
        <v>1075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7" r:id="rId1"/>
  <ignoredErrors>
    <ignoredError sqref="C58:G5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26" sqref="D26"/>
    </sheetView>
  </sheetViews>
  <sheetFormatPr defaultColWidth="9.8515625" defaultRowHeight="12.75"/>
  <cols>
    <col min="1" max="1" width="41.7109375" style="1" customWidth="1"/>
    <col min="2" max="2" width="11.421875" style="9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63" t="s">
        <v>124</v>
      </c>
      <c r="B2" s="100"/>
      <c r="C2" s="7"/>
      <c r="D2" s="7"/>
      <c r="E2" s="7"/>
      <c r="F2" s="8"/>
      <c r="G2" s="9" t="s">
        <v>49</v>
      </c>
    </row>
    <row r="3" spans="1:7" ht="18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4" t="s">
        <v>50</v>
      </c>
      <c r="D4" s="165"/>
      <c r="E4" s="18" t="s">
        <v>51</v>
      </c>
      <c r="F4" s="19"/>
      <c r="G4" s="20"/>
    </row>
    <row r="5" spans="1:7" ht="18.75">
      <c r="A5" s="21"/>
      <c r="B5" s="22"/>
      <c r="C5" s="166" t="s">
        <v>53</v>
      </c>
      <c r="D5" s="167" t="s">
        <v>54</v>
      </c>
      <c r="E5" s="26"/>
      <c r="F5" s="27"/>
      <c r="G5" s="28"/>
    </row>
    <row r="6" spans="1:7" ht="20.25">
      <c r="A6" s="29" t="s">
        <v>103</v>
      </c>
      <c r="B6" s="30" t="s">
        <v>104</v>
      </c>
      <c r="C6" s="4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s="143" customFormat="1" ht="15.75">
      <c r="A7" s="36" t="s">
        <v>100</v>
      </c>
      <c r="B7" s="107"/>
      <c r="C7" s="136"/>
      <c r="D7" s="179"/>
      <c r="E7" s="111"/>
      <c r="F7" s="111"/>
      <c r="G7" s="111"/>
    </row>
    <row r="8" spans="1:7" s="143" customFormat="1" ht="15.75">
      <c r="A8" s="69" t="s">
        <v>125</v>
      </c>
      <c r="B8" s="42">
        <v>1647</v>
      </c>
      <c r="C8" s="43">
        <v>500</v>
      </c>
      <c r="D8" s="70">
        <v>500</v>
      </c>
      <c r="E8" s="71">
        <v>500</v>
      </c>
      <c r="F8" s="71">
        <v>500</v>
      </c>
      <c r="G8" s="71">
        <v>500</v>
      </c>
    </row>
    <row r="9" spans="1:7" s="143" customFormat="1" ht="15.75">
      <c r="A9" s="69" t="s">
        <v>126</v>
      </c>
      <c r="B9" s="42">
        <v>1601</v>
      </c>
      <c r="C9" s="43">
        <v>600</v>
      </c>
      <c r="D9" s="70"/>
      <c r="E9" s="71"/>
      <c r="F9" s="71"/>
      <c r="G9" s="71"/>
    </row>
    <row r="10" spans="1:7" s="143" customFormat="1" ht="15.75">
      <c r="A10" s="69" t="s">
        <v>143</v>
      </c>
      <c r="B10" s="42">
        <v>1604</v>
      </c>
      <c r="C10" s="43"/>
      <c r="D10" s="70">
        <v>2000</v>
      </c>
      <c r="E10" s="71"/>
      <c r="F10" s="71">
        <v>20000</v>
      </c>
      <c r="G10" s="71">
        <v>20000</v>
      </c>
    </row>
    <row r="11" spans="1:7" s="143" customFormat="1" ht="15.75">
      <c r="A11" s="69" t="s">
        <v>139</v>
      </c>
      <c r="B11" s="42">
        <v>1605</v>
      </c>
      <c r="C11" s="43"/>
      <c r="D11" s="70"/>
      <c r="E11" s="71">
        <v>4000</v>
      </c>
      <c r="F11" s="71"/>
      <c r="G11" s="71"/>
    </row>
    <row r="12" spans="1:7" s="143" customFormat="1" ht="15.75">
      <c r="A12" s="69" t="s">
        <v>6</v>
      </c>
      <c r="B12" s="386">
        <v>1903</v>
      </c>
      <c r="C12" s="407"/>
      <c r="D12" s="445">
        <v>5000</v>
      </c>
      <c r="E12" s="399"/>
      <c r="F12" s="399"/>
      <c r="G12" s="399"/>
    </row>
    <row r="13" spans="1:7" s="143" customFormat="1" ht="15.75">
      <c r="A13" s="69" t="s">
        <v>0</v>
      </c>
      <c r="B13" s="386">
        <v>1901</v>
      </c>
      <c r="C13" s="407"/>
      <c r="D13" s="445">
        <v>500</v>
      </c>
      <c r="E13" s="399"/>
      <c r="F13" s="399"/>
      <c r="G13" s="399"/>
    </row>
    <row r="14" spans="1:7" s="143" customFormat="1" ht="15.75">
      <c r="A14" s="69" t="s">
        <v>230</v>
      </c>
      <c r="B14" s="46">
        <v>1610</v>
      </c>
      <c r="C14" s="47">
        <v>5000</v>
      </c>
      <c r="D14" s="169"/>
      <c r="E14" s="126"/>
      <c r="F14" s="126"/>
      <c r="G14" s="126"/>
    </row>
    <row r="15" spans="1:7" ht="15.75">
      <c r="A15" s="74" t="s">
        <v>127</v>
      </c>
      <c r="B15" s="50"/>
      <c r="C15" s="51">
        <f>SUM(C7:C14)</f>
        <v>6100</v>
      </c>
      <c r="D15" s="170">
        <f>SUM(D7:D14)</f>
        <v>8000</v>
      </c>
      <c r="E15" s="76">
        <f>SUM(E7:E14)</f>
        <v>4500</v>
      </c>
      <c r="F15" s="77">
        <f>SUM(F7:F14)</f>
        <v>20500</v>
      </c>
      <c r="G15" s="77">
        <f>SUM(G7:G14)</f>
        <v>20500</v>
      </c>
    </row>
    <row r="16" spans="1:7" ht="15.75">
      <c r="A16" s="78"/>
      <c r="B16" s="55"/>
      <c r="C16" s="38"/>
      <c r="D16" s="39"/>
      <c r="E16" s="65"/>
      <c r="F16" s="65"/>
      <c r="G16" s="65"/>
    </row>
    <row r="17" spans="1:7" ht="15.75">
      <c r="A17" s="162" t="s">
        <v>101</v>
      </c>
      <c r="B17" s="239"/>
      <c r="C17" s="140"/>
      <c r="D17" s="180"/>
      <c r="E17" s="142"/>
      <c r="F17" s="142"/>
      <c r="G17" s="142"/>
    </row>
    <row r="18" spans="1:7" ht="15.75">
      <c r="A18" s="69" t="s">
        <v>128</v>
      </c>
      <c r="B18" s="42">
        <v>1697</v>
      </c>
      <c r="C18" s="43">
        <v>500</v>
      </c>
      <c r="D18" s="70">
        <v>500</v>
      </c>
      <c r="E18" s="71">
        <v>1000</v>
      </c>
      <c r="F18" s="71">
        <v>1000</v>
      </c>
      <c r="G18" s="71">
        <v>1000</v>
      </c>
    </row>
    <row r="19" spans="1:7" ht="15.75">
      <c r="A19" s="69" t="s">
        <v>144</v>
      </c>
      <c r="B19" s="42">
        <v>1651</v>
      </c>
      <c r="C19" s="43"/>
      <c r="D19" s="70">
        <v>2000</v>
      </c>
      <c r="E19" s="71">
        <v>2000</v>
      </c>
      <c r="F19" s="71"/>
      <c r="G19" s="71"/>
    </row>
    <row r="20" spans="1:7" ht="15.75">
      <c r="A20" s="69" t="s">
        <v>145</v>
      </c>
      <c r="B20" s="42">
        <v>1669</v>
      </c>
      <c r="C20" s="43">
        <v>4000</v>
      </c>
      <c r="D20" s="70"/>
      <c r="E20" s="71"/>
      <c r="F20" s="71"/>
      <c r="G20" s="71"/>
    </row>
    <row r="21" spans="1:7" ht="15.75">
      <c r="A21" s="69" t="s">
        <v>129</v>
      </c>
      <c r="B21" s="42">
        <v>1650</v>
      </c>
      <c r="C21" s="43">
        <v>1000</v>
      </c>
      <c r="D21" s="70">
        <v>1000</v>
      </c>
      <c r="E21" s="71">
        <v>1000</v>
      </c>
      <c r="F21" s="71">
        <v>1000</v>
      </c>
      <c r="G21" s="71"/>
    </row>
    <row r="22" spans="1:7" ht="15.75">
      <c r="A22" s="69" t="s">
        <v>231</v>
      </c>
      <c r="B22" s="42">
        <v>1659</v>
      </c>
      <c r="C22" s="43">
        <v>2000</v>
      </c>
      <c r="D22" s="70"/>
      <c r="E22" s="71"/>
      <c r="F22" s="71"/>
      <c r="G22" s="71"/>
    </row>
    <row r="23" spans="1:7" ht="15.75">
      <c r="A23" s="69" t="s">
        <v>6</v>
      </c>
      <c r="B23" s="386">
        <v>1903</v>
      </c>
      <c r="C23" s="407"/>
      <c r="D23" s="445">
        <v>5000</v>
      </c>
      <c r="E23" s="71"/>
      <c r="F23" s="71"/>
      <c r="G23" s="71"/>
    </row>
    <row r="24" spans="1:7" ht="15.75">
      <c r="A24" s="69" t="s">
        <v>28</v>
      </c>
      <c r="B24" s="42">
        <v>1962</v>
      </c>
      <c r="C24" s="43"/>
      <c r="D24" s="70">
        <v>2500</v>
      </c>
      <c r="E24" s="71"/>
      <c r="F24" s="71"/>
      <c r="G24" s="71"/>
    </row>
    <row r="25" spans="1:7" ht="15.75">
      <c r="A25" s="69" t="s">
        <v>234</v>
      </c>
      <c r="B25" s="42">
        <v>1654</v>
      </c>
      <c r="C25" s="43">
        <v>4000</v>
      </c>
      <c r="D25" s="441">
        <v>1500</v>
      </c>
      <c r="E25" s="71"/>
      <c r="F25" s="71"/>
      <c r="G25" s="71"/>
    </row>
    <row r="26" spans="1:7" ht="15.75">
      <c r="A26" s="69" t="s">
        <v>0</v>
      </c>
      <c r="B26" s="42">
        <v>1901</v>
      </c>
      <c r="C26" s="43"/>
      <c r="D26" s="441">
        <v>500</v>
      </c>
      <c r="E26" s="71"/>
      <c r="F26" s="71"/>
      <c r="G26" s="71"/>
    </row>
    <row r="27" spans="1:7" s="143" customFormat="1" ht="15.75">
      <c r="A27" s="69" t="s">
        <v>140</v>
      </c>
      <c r="B27" s="42">
        <v>1657</v>
      </c>
      <c r="C27" s="43"/>
      <c r="D27" s="70"/>
      <c r="E27" s="71">
        <v>5000</v>
      </c>
      <c r="F27" s="71"/>
      <c r="G27" s="71"/>
    </row>
    <row r="28" spans="1:7" ht="15.75">
      <c r="A28" s="74" t="s">
        <v>130</v>
      </c>
      <c r="B28" s="50"/>
      <c r="C28" s="51">
        <f>SUM(C17:C27)</f>
        <v>11500</v>
      </c>
      <c r="D28" s="170">
        <f>SUM(D17:D27)</f>
        <v>13000</v>
      </c>
      <c r="E28" s="76">
        <f>SUM(E17:E27)</f>
        <v>9000</v>
      </c>
      <c r="F28" s="76">
        <f>SUM(F17:F27)</f>
        <v>2000</v>
      </c>
      <c r="G28" s="77">
        <f>SUM(G17:G27)</f>
        <v>1000</v>
      </c>
    </row>
    <row r="29" spans="1:7" ht="15.75">
      <c r="A29" s="78"/>
      <c r="B29" s="55"/>
      <c r="C29" s="38"/>
      <c r="D29" s="39"/>
      <c r="E29" s="68"/>
      <c r="F29" s="65"/>
      <c r="G29" s="65"/>
    </row>
    <row r="30" spans="1:11" ht="15.75">
      <c r="A30" s="144"/>
      <c r="B30" s="234"/>
      <c r="C30" s="44"/>
      <c r="D30" s="248"/>
      <c r="E30" s="351"/>
      <c r="F30" s="247"/>
      <c r="G30" s="247"/>
      <c r="H30" s="83"/>
      <c r="I30" s="83"/>
      <c r="J30" s="83"/>
      <c r="K30" s="83"/>
    </row>
    <row r="31" spans="1:11" ht="15.75">
      <c r="A31" s="144"/>
      <c r="B31" s="234"/>
      <c r="C31" s="44"/>
      <c r="D31" s="248"/>
      <c r="E31" s="351"/>
      <c r="F31" s="247"/>
      <c r="G31" s="247"/>
      <c r="H31" s="83"/>
      <c r="I31" s="83"/>
      <c r="J31" s="83"/>
      <c r="K31" s="83"/>
    </row>
    <row r="32" spans="1:11" ht="15.75">
      <c r="A32" s="144"/>
      <c r="B32" s="234"/>
      <c r="C32" s="44"/>
      <c r="D32" s="248"/>
      <c r="E32" s="351"/>
      <c r="F32" s="247"/>
      <c r="G32" s="247"/>
      <c r="H32" s="83"/>
      <c r="I32" s="83"/>
      <c r="J32" s="83"/>
      <c r="K32" s="83"/>
    </row>
    <row r="33" spans="1:11" ht="15.75">
      <c r="A33" s="144"/>
      <c r="B33" s="234"/>
      <c r="C33" s="44"/>
      <c r="D33" s="248"/>
      <c r="E33" s="351"/>
      <c r="F33" s="247"/>
      <c r="G33" s="247"/>
      <c r="H33" s="83"/>
      <c r="I33" s="83"/>
      <c r="J33" s="83"/>
      <c r="K33" s="83"/>
    </row>
    <row r="34" spans="1:11" ht="15.75">
      <c r="A34" s="144"/>
      <c r="B34" s="234"/>
      <c r="C34" s="44"/>
      <c r="D34" s="248"/>
      <c r="E34" s="351"/>
      <c r="F34" s="247"/>
      <c r="G34" s="247"/>
      <c r="H34" s="83"/>
      <c r="I34" s="83"/>
      <c r="J34" s="83"/>
      <c r="K34" s="83"/>
    </row>
    <row r="35" spans="1:11" ht="15.75">
      <c r="A35" s="144"/>
      <c r="B35" s="234"/>
      <c r="C35" s="44"/>
      <c r="D35" s="248"/>
      <c r="E35" s="351"/>
      <c r="F35" s="247"/>
      <c r="G35" s="247"/>
      <c r="H35" s="83"/>
      <c r="I35" s="83"/>
      <c r="J35" s="83"/>
      <c r="K35" s="83"/>
    </row>
    <row r="36" spans="1:11" ht="15.75">
      <c r="A36" s="144"/>
      <c r="B36" s="234"/>
      <c r="C36" s="44"/>
      <c r="D36" s="248"/>
      <c r="E36" s="351"/>
      <c r="F36" s="247"/>
      <c r="G36" s="247"/>
      <c r="H36" s="83"/>
      <c r="I36" s="83"/>
      <c r="J36" s="83"/>
      <c r="K36" s="83"/>
    </row>
    <row r="37" spans="1:11" ht="15.75">
      <c r="A37" s="144"/>
      <c r="B37" s="234"/>
      <c r="C37" s="44"/>
      <c r="D37" s="248"/>
      <c r="E37" s="351"/>
      <c r="F37" s="247"/>
      <c r="G37" s="247"/>
      <c r="H37" s="83"/>
      <c r="I37" s="83"/>
      <c r="J37" s="83"/>
      <c r="K37" s="83"/>
    </row>
    <row r="38" spans="1:11" ht="15.75">
      <c r="A38" s="144"/>
      <c r="B38" s="234"/>
      <c r="C38" s="44"/>
      <c r="D38" s="248"/>
      <c r="E38" s="351"/>
      <c r="F38" s="247"/>
      <c r="G38" s="247"/>
      <c r="H38" s="83"/>
      <c r="I38" s="83"/>
      <c r="J38" s="83"/>
      <c r="K38" s="83"/>
    </row>
    <row r="39" spans="1:11" ht="15.75">
      <c r="A39" s="144"/>
      <c r="B39" s="234"/>
      <c r="C39" s="44"/>
      <c r="D39" s="248"/>
      <c r="E39" s="351"/>
      <c r="F39" s="247"/>
      <c r="G39" s="247"/>
      <c r="H39" s="83"/>
      <c r="I39" s="83"/>
      <c r="J39" s="83"/>
      <c r="K39" s="83"/>
    </row>
    <row r="40" spans="1:11" ht="15.75">
      <c r="A40" s="144"/>
      <c r="B40" s="234"/>
      <c r="C40" s="44"/>
      <c r="D40" s="248"/>
      <c r="E40" s="351"/>
      <c r="F40" s="247"/>
      <c r="G40" s="247"/>
      <c r="H40" s="83"/>
      <c r="I40" s="83"/>
      <c r="J40" s="83"/>
      <c r="K40" s="83"/>
    </row>
    <row r="41" spans="1:11" ht="15.75">
      <c r="A41" s="144"/>
      <c r="B41" s="234"/>
      <c r="C41" s="44"/>
      <c r="D41" s="248"/>
      <c r="E41" s="351"/>
      <c r="F41" s="247"/>
      <c r="G41" s="247"/>
      <c r="H41" s="83"/>
      <c r="I41" s="83"/>
      <c r="J41" s="83"/>
      <c r="K41" s="83"/>
    </row>
    <row r="42" spans="1:11" ht="15.75">
      <c r="A42" s="144"/>
      <c r="B42" s="234"/>
      <c r="C42" s="44"/>
      <c r="D42" s="248"/>
      <c r="E42" s="351"/>
      <c r="F42" s="247"/>
      <c r="G42" s="247"/>
      <c r="H42" s="83"/>
      <c r="I42" s="83"/>
      <c r="J42" s="83"/>
      <c r="K42" s="83"/>
    </row>
    <row r="43" spans="1:11" ht="15.75">
      <c r="A43" s="144"/>
      <c r="B43" s="234"/>
      <c r="C43" s="352"/>
      <c r="D43" s="350"/>
      <c r="E43" s="351"/>
      <c r="F43" s="247"/>
      <c r="G43" s="247"/>
      <c r="H43" s="83"/>
      <c r="I43" s="83"/>
      <c r="J43" s="83"/>
      <c r="K43" s="83"/>
    </row>
    <row r="44" spans="1:11" ht="15.75">
      <c r="A44" s="144"/>
      <c r="B44" s="234"/>
      <c r="C44" s="352"/>
      <c r="D44" s="350"/>
      <c r="E44" s="351"/>
      <c r="F44" s="247"/>
      <c r="G44" s="247"/>
      <c r="H44" s="83"/>
      <c r="I44" s="83"/>
      <c r="J44" s="83"/>
      <c r="K44" s="83"/>
    </row>
    <row r="45" spans="1:11" ht="15.75">
      <c r="A45" s="144"/>
      <c r="B45" s="234"/>
      <c r="C45" s="352"/>
      <c r="D45" s="350"/>
      <c r="E45" s="351"/>
      <c r="F45" s="247"/>
      <c r="G45" s="247"/>
      <c r="H45" s="83"/>
      <c r="I45" s="83"/>
      <c r="J45" s="83"/>
      <c r="K45" s="83"/>
    </row>
    <row r="46" spans="1:11" ht="15.75">
      <c r="A46" s="144"/>
      <c r="B46" s="234"/>
      <c r="C46" s="352"/>
      <c r="D46" s="350"/>
      <c r="E46" s="351"/>
      <c r="F46" s="247"/>
      <c r="G46" s="247"/>
      <c r="H46" s="83"/>
      <c r="I46" s="83"/>
      <c r="J46" s="83"/>
      <c r="K46" s="83"/>
    </row>
    <row r="47" spans="1:11" ht="15.75">
      <c r="A47" s="144"/>
      <c r="B47" s="234"/>
      <c r="C47" s="352"/>
      <c r="D47" s="350"/>
      <c r="E47" s="351"/>
      <c r="F47" s="247"/>
      <c r="G47" s="247"/>
      <c r="H47" s="83"/>
      <c r="I47" s="83"/>
      <c r="J47" s="83"/>
      <c r="K47" s="83"/>
    </row>
    <row r="48" spans="1:11" ht="15.75">
      <c r="A48" s="144"/>
      <c r="B48" s="234"/>
      <c r="C48" s="352"/>
      <c r="D48" s="350"/>
      <c r="E48" s="351"/>
      <c r="F48" s="247"/>
      <c r="G48" s="247"/>
      <c r="H48" s="83"/>
      <c r="I48" s="83"/>
      <c r="J48" s="83"/>
      <c r="K48" s="83"/>
    </row>
    <row r="49" spans="1:11" ht="15.75">
      <c r="A49" s="144"/>
      <c r="B49" s="234"/>
      <c r="C49" s="352"/>
      <c r="D49" s="350"/>
      <c r="E49" s="351"/>
      <c r="F49" s="247"/>
      <c r="G49" s="247"/>
      <c r="H49" s="83"/>
      <c r="I49" s="83"/>
      <c r="J49" s="83"/>
      <c r="K49" s="83"/>
    </row>
    <row r="50" spans="1:11" ht="15.75">
      <c r="A50" s="144"/>
      <c r="B50" s="234"/>
      <c r="C50" s="352"/>
      <c r="D50" s="350"/>
      <c r="E50" s="351"/>
      <c r="F50" s="247"/>
      <c r="G50" s="247"/>
      <c r="H50" s="83"/>
      <c r="I50" s="83"/>
      <c r="J50" s="83"/>
      <c r="K50" s="83"/>
    </row>
    <row r="51" spans="1:11" ht="15.75">
      <c r="A51" s="144"/>
      <c r="B51" s="234"/>
      <c r="C51" s="352"/>
      <c r="D51" s="350"/>
      <c r="E51" s="351"/>
      <c r="F51" s="247"/>
      <c r="G51" s="247"/>
      <c r="H51" s="83"/>
      <c r="I51" s="83"/>
      <c r="J51" s="83"/>
      <c r="K51" s="83"/>
    </row>
    <row r="52" spans="1:11" ht="15.75">
      <c r="A52" s="144"/>
      <c r="B52" s="234"/>
      <c r="C52" s="352"/>
      <c r="D52" s="350"/>
      <c r="E52" s="351"/>
      <c r="F52" s="247"/>
      <c r="G52" s="247"/>
      <c r="H52" s="83"/>
      <c r="I52" s="83"/>
      <c r="J52" s="83"/>
      <c r="K52" s="83"/>
    </row>
    <row r="53" spans="1:7" ht="15.75">
      <c r="A53" s="69"/>
      <c r="B53" s="42"/>
      <c r="C53" s="207"/>
      <c r="D53" s="177"/>
      <c r="E53" s="79"/>
      <c r="F53" s="71"/>
      <c r="G53" s="71"/>
    </row>
    <row r="54" spans="1:7" ht="15.75">
      <c r="A54" s="69"/>
      <c r="B54" s="42"/>
      <c r="C54" s="116"/>
      <c r="D54" s="177"/>
      <c r="E54" s="79"/>
      <c r="F54" s="71"/>
      <c r="G54" s="71"/>
    </row>
    <row r="55" spans="1:7" ht="15.75">
      <c r="A55" s="69"/>
      <c r="B55" s="42"/>
      <c r="C55" s="116"/>
      <c r="D55" s="177"/>
      <c r="E55" s="79"/>
      <c r="F55" s="71"/>
      <c r="G55" s="71"/>
    </row>
    <row r="56" spans="1:7" ht="15.75">
      <c r="A56" s="122"/>
      <c r="B56" s="123"/>
      <c r="C56" s="124"/>
      <c r="D56" s="159"/>
      <c r="E56" s="73"/>
      <c r="F56" s="73"/>
      <c r="G56" s="126"/>
    </row>
    <row r="57" spans="1:7" ht="16.5" thickBot="1">
      <c r="A57" s="72"/>
      <c r="B57" s="46"/>
      <c r="C57" s="124"/>
      <c r="D57" s="159"/>
      <c r="E57" s="73"/>
      <c r="F57" s="73"/>
      <c r="G57" s="126"/>
    </row>
    <row r="58" spans="1:7" ht="16.5" thickBot="1">
      <c r="A58" s="127" t="s">
        <v>95</v>
      </c>
      <c r="B58" s="128"/>
      <c r="C58" s="130">
        <f>+C15+C28</f>
        <v>17600</v>
      </c>
      <c r="D58" s="146">
        <f>+D15+D28</f>
        <v>21000</v>
      </c>
      <c r="E58" s="132">
        <f>+E15+E28</f>
        <v>13500</v>
      </c>
      <c r="F58" s="132">
        <f>+F15+F28</f>
        <v>22500</v>
      </c>
      <c r="G58" s="132">
        <f>+G15+G28</f>
        <v>21500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2">
      <pane ySplit="5" topLeftCell="BM44" activePane="bottomLeft" state="frozen"/>
      <selection pane="topLeft" activeCell="A41" activeCellId="1" sqref="D13 A41"/>
      <selection pane="bottomLeft" activeCell="C66" sqref="C66"/>
    </sheetView>
  </sheetViews>
  <sheetFormatPr defaultColWidth="9.8515625" defaultRowHeight="12.75"/>
  <cols>
    <col min="1" max="1" width="41.7109375" style="1" customWidth="1"/>
    <col min="2" max="2" width="11.421875" style="98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63" t="s">
        <v>347</v>
      </c>
      <c r="B2" s="100"/>
      <c r="C2" s="7"/>
      <c r="D2" s="7"/>
      <c r="E2" s="7"/>
      <c r="F2" s="8"/>
      <c r="G2" s="9" t="s">
        <v>49</v>
      </c>
    </row>
    <row r="3" spans="1:7" ht="18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4" t="s">
        <v>50</v>
      </c>
      <c r="D4" s="165"/>
      <c r="E4" s="18" t="s">
        <v>51</v>
      </c>
      <c r="F4" s="19"/>
      <c r="G4" s="20"/>
    </row>
    <row r="5" spans="1:7" ht="18.75">
      <c r="A5" s="21"/>
      <c r="B5" s="22"/>
      <c r="C5" s="166" t="s">
        <v>53</v>
      </c>
      <c r="D5" s="167" t="s">
        <v>54</v>
      </c>
      <c r="E5" s="26"/>
      <c r="F5" s="27"/>
      <c r="G5" s="28"/>
    </row>
    <row r="6" spans="1:7" ht="20.25">
      <c r="A6" s="29" t="s">
        <v>103</v>
      </c>
      <c r="B6" s="30" t="s">
        <v>104</v>
      </c>
      <c r="C6" s="4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249" t="s">
        <v>45</v>
      </c>
      <c r="B7" s="327">
        <v>1987</v>
      </c>
      <c r="C7" s="218"/>
      <c r="D7" s="328"/>
      <c r="E7" s="226">
        <v>4500</v>
      </c>
      <c r="F7" s="226">
        <v>0</v>
      </c>
      <c r="G7" s="219"/>
    </row>
    <row r="8" spans="1:7" ht="15.75">
      <c r="A8" s="225" t="s">
        <v>30</v>
      </c>
      <c r="B8" s="355">
        <v>1986</v>
      </c>
      <c r="C8" s="186">
        <v>250</v>
      </c>
      <c r="D8" s="446">
        <v>250</v>
      </c>
      <c r="E8" s="189"/>
      <c r="F8" s="189"/>
      <c r="G8" s="189"/>
    </row>
    <row r="9" spans="1:7" ht="15.75">
      <c r="A9" s="408" t="s">
        <v>2</v>
      </c>
      <c r="B9" s="409">
        <v>1986</v>
      </c>
      <c r="C9" s="410"/>
      <c r="D9" s="414"/>
      <c r="E9" s="411"/>
      <c r="F9" s="411"/>
      <c r="G9" s="412">
        <v>1000</v>
      </c>
    </row>
    <row r="10" spans="1:7" ht="15.75">
      <c r="A10" s="408" t="s">
        <v>3</v>
      </c>
      <c r="B10" s="409">
        <v>1982</v>
      </c>
      <c r="C10" s="410"/>
      <c r="D10" s="414"/>
      <c r="E10" s="411"/>
      <c r="F10" s="411"/>
      <c r="G10" s="412">
        <v>300</v>
      </c>
    </row>
    <row r="11" spans="1:7" ht="15.75">
      <c r="A11" s="408" t="s">
        <v>425</v>
      </c>
      <c r="B11" s="409">
        <v>1995</v>
      </c>
      <c r="C11" s="410"/>
      <c r="D11" s="447">
        <v>400</v>
      </c>
      <c r="E11" s="411"/>
      <c r="F11" s="411"/>
      <c r="G11" s="412"/>
    </row>
    <row r="12" spans="1:7" ht="15.75">
      <c r="A12" s="408" t="s">
        <v>4</v>
      </c>
      <c r="B12" s="327">
        <v>1709</v>
      </c>
      <c r="C12" s="218">
        <v>150</v>
      </c>
      <c r="D12" s="435">
        <v>500</v>
      </c>
      <c r="E12" s="436">
        <v>1000</v>
      </c>
      <c r="F12" s="436">
        <v>1000</v>
      </c>
      <c r="G12" s="437">
        <v>1000</v>
      </c>
    </row>
    <row r="13" spans="1:7" ht="15.75">
      <c r="A13" s="408" t="s">
        <v>395</v>
      </c>
      <c r="B13" s="409">
        <v>1710</v>
      </c>
      <c r="C13" s="410"/>
      <c r="D13" s="447">
        <v>800</v>
      </c>
      <c r="E13" s="448">
        <v>800</v>
      </c>
      <c r="F13" s="448">
        <v>800</v>
      </c>
      <c r="G13" s="449">
        <v>800</v>
      </c>
    </row>
    <row r="14" spans="1:7" ht="15.75">
      <c r="A14" s="115" t="s">
        <v>297</v>
      </c>
      <c r="B14" s="188">
        <v>1981</v>
      </c>
      <c r="C14" s="186">
        <v>400</v>
      </c>
      <c r="D14" s="227">
        <v>200</v>
      </c>
      <c r="E14" s="189">
        <v>200</v>
      </c>
      <c r="F14" s="189">
        <v>200</v>
      </c>
      <c r="G14" s="189">
        <v>200</v>
      </c>
    </row>
    <row r="15" spans="1:7" ht="15.75">
      <c r="A15" s="115" t="s">
        <v>131</v>
      </c>
      <c r="B15" s="188">
        <v>1711</v>
      </c>
      <c r="C15" s="186">
        <v>500</v>
      </c>
      <c r="D15" s="227">
        <v>500</v>
      </c>
      <c r="E15" s="189">
        <v>500</v>
      </c>
      <c r="F15" s="189">
        <v>500</v>
      </c>
      <c r="G15" s="189">
        <v>800</v>
      </c>
    </row>
    <row r="16" spans="1:7" ht="15.75">
      <c r="A16" s="115" t="s">
        <v>304</v>
      </c>
      <c r="B16" s="188">
        <v>1981</v>
      </c>
      <c r="C16" s="186">
        <v>1400</v>
      </c>
      <c r="D16" s="227"/>
      <c r="E16" s="189"/>
      <c r="F16" s="189"/>
      <c r="G16" s="189"/>
    </row>
    <row r="17" spans="1:7" ht="15.75">
      <c r="A17" s="115" t="s">
        <v>132</v>
      </c>
      <c r="B17" s="188">
        <v>1774</v>
      </c>
      <c r="C17" s="186">
        <v>420</v>
      </c>
      <c r="D17" s="227">
        <v>500</v>
      </c>
      <c r="E17" s="189">
        <v>500</v>
      </c>
      <c r="F17" s="189">
        <v>500</v>
      </c>
      <c r="G17" s="189">
        <v>500</v>
      </c>
    </row>
    <row r="18" spans="1:7" ht="15.75">
      <c r="A18" s="115" t="s">
        <v>327</v>
      </c>
      <c r="B18" s="188">
        <v>1981</v>
      </c>
      <c r="C18" s="186"/>
      <c r="D18" s="227"/>
      <c r="E18" s="189"/>
      <c r="F18" s="189">
        <v>1500</v>
      </c>
      <c r="G18" s="189"/>
    </row>
    <row r="19" spans="1:7" ht="15.75">
      <c r="A19" s="225" t="s">
        <v>133</v>
      </c>
      <c r="B19" s="355">
        <v>1414</v>
      </c>
      <c r="C19" s="383">
        <v>300</v>
      </c>
      <c r="D19" s="392">
        <v>300</v>
      </c>
      <c r="E19" s="189">
        <v>300</v>
      </c>
      <c r="F19" s="189">
        <v>300</v>
      </c>
      <c r="G19" s="189">
        <v>300</v>
      </c>
    </row>
    <row r="20" spans="1:7" ht="15.75">
      <c r="A20" s="115" t="s">
        <v>146</v>
      </c>
      <c r="B20" s="188">
        <v>1425</v>
      </c>
      <c r="C20" s="186">
        <v>250</v>
      </c>
      <c r="D20" s="227">
        <v>250</v>
      </c>
      <c r="E20" s="189">
        <v>250</v>
      </c>
      <c r="F20" s="189">
        <v>250</v>
      </c>
      <c r="G20" s="189">
        <v>250</v>
      </c>
    </row>
    <row r="21" spans="1:7" ht="15.75">
      <c r="A21" s="115" t="s">
        <v>324</v>
      </c>
      <c r="B21" s="188">
        <v>1713</v>
      </c>
      <c r="C21" s="186"/>
      <c r="D21" s="227"/>
      <c r="E21" s="189">
        <v>800</v>
      </c>
      <c r="F21" s="189"/>
      <c r="G21" s="189"/>
    </row>
    <row r="22" spans="1:8" ht="15.75">
      <c r="A22" s="214" t="s">
        <v>134</v>
      </c>
      <c r="B22" s="240">
        <v>1401</v>
      </c>
      <c r="C22" s="220">
        <v>1000</v>
      </c>
      <c r="D22" s="228">
        <v>1000</v>
      </c>
      <c r="E22" s="221">
        <v>1000</v>
      </c>
      <c r="F22" s="187">
        <v>1000</v>
      </c>
      <c r="G22" s="187">
        <v>3000</v>
      </c>
      <c r="H22" s="83"/>
    </row>
    <row r="23" spans="1:8" ht="15.75">
      <c r="A23" s="115" t="s">
        <v>305</v>
      </c>
      <c r="B23" s="188">
        <v>1981</v>
      </c>
      <c r="C23" s="186"/>
      <c r="D23" s="227">
        <v>1850</v>
      </c>
      <c r="E23" s="189"/>
      <c r="F23" s="187"/>
      <c r="G23" s="187"/>
      <c r="H23" s="83"/>
    </row>
    <row r="24" spans="1:8" ht="15.75">
      <c r="A24" s="214" t="s">
        <v>255</v>
      </c>
      <c r="B24" s="240">
        <v>1830</v>
      </c>
      <c r="C24" s="220">
        <v>1000</v>
      </c>
      <c r="D24" s="228">
        <v>1000</v>
      </c>
      <c r="E24" s="221">
        <v>1000</v>
      </c>
      <c r="F24" s="187">
        <v>1000</v>
      </c>
      <c r="G24" s="187">
        <v>1000</v>
      </c>
      <c r="H24" s="83"/>
    </row>
    <row r="25" spans="1:8" ht="15.75">
      <c r="A25" s="115" t="s">
        <v>325</v>
      </c>
      <c r="B25" s="188">
        <v>1713</v>
      </c>
      <c r="C25" s="186"/>
      <c r="D25" s="227"/>
      <c r="E25" s="189"/>
      <c r="F25" s="189">
        <v>800</v>
      </c>
      <c r="G25" s="189"/>
      <c r="H25" s="83"/>
    </row>
    <row r="26" spans="1:8" ht="15.75">
      <c r="A26" s="249" t="s">
        <v>155</v>
      </c>
      <c r="B26" s="327">
        <v>1702</v>
      </c>
      <c r="C26" s="218">
        <v>950</v>
      </c>
      <c r="D26" s="328"/>
      <c r="E26" s="226"/>
      <c r="F26" s="329"/>
      <c r="G26" s="332"/>
      <c r="H26" s="83"/>
    </row>
    <row r="27" spans="1:8" ht="15.75">
      <c r="A27" s="249" t="s">
        <v>426</v>
      </c>
      <c r="B27" s="327">
        <v>1822</v>
      </c>
      <c r="C27" s="218">
        <v>300</v>
      </c>
      <c r="D27" s="328">
        <v>200</v>
      </c>
      <c r="E27" s="226"/>
      <c r="F27" s="226"/>
      <c r="G27" s="219"/>
      <c r="H27" s="83"/>
    </row>
    <row r="28" spans="1:8" ht="15.75">
      <c r="A28" s="249" t="s">
        <v>326</v>
      </c>
      <c r="B28" s="327">
        <v>1821</v>
      </c>
      <c r="C28" s="218"/>
      <c r="D28" s="435">
        <v>2400</v>
      </c>
      <c r="E28" s="436">
        <v>2000</v>
      </c>
      <c r="F28" s="226"/>
      <c r="G28" s="219"/>
      <c r="H28" s="83"/>
    </row>
    <row r="29" spans="1:8" ht="15.75">
      <c r="A29" s="249" t="s">
        <v>211</v>
      </c>
      <c r="B29" s="327">
        <v>1101</v>
      </c>
      <c r="C29" s="218">
        <v>1000</v>
      </c>
      <c r="D29" s="328">
        <v>1000</v>
      </c>
      <c r="E29" s="226"/>
      <c r="F29" s="226"/>
      <c r="G29" s="219"/>
      <c r="H29" s="83"/>
    </row>
    <row r="30" spans="1:8" ht="15.75">
      <c r="A30" s="249" t="s">
        <v>329</v>
      </c>
      <c r="B30" s="327">
        <v>1714</v>
      </c>
      <c r="C30" s="218">
        <v>3000</v>
      </c>
      <c r="D30" s="328">
        <v>3000</v>
      </c>
      <c r="E30" s="226">
        <v>2000</v>
      </c>
      <c r="F30" s="226">
        <v>3000</v>
      </c>
      <c r="G30" s="219">
        <v>3000</v>
      </c>
      <c r="H30" s="83"/>
    </row>
    <row r="31" spans="1:8" ht="15.75">
      <c r="A31" s="115" t="s">
        <v>26</v>
      </c>
      <c r="B31" s="188">
        <v>1981</v>
      </c>
      <c r="C31" s="186">
        <v>250</v>
      </c>
      <c r="D31" s="227">
        <v>250</v>
      </c>
      <c r="E31" s="189">
        <v>250</v>
      </c>
      <c r="F31" s="189">
        <v>250</v>
      </c>
      <c r="G31" s="189"/>
      <c r="H31" s="83"/>
    </row>
    <row r="32" spans="1:8" ht="15.75">
      <c r="A32" s="115" t="s">
        <v>250</v>
      </c>
      <c r="B32" s="188">
        <v>1890</v>
      </c>
      <c r="C32" s="354">
        <v>5000</v>
      </c>
      <c r="D32" s="415"/>
      <c r="E32" s="226"/>
      <c r="F32" s="226"/>
      <c r="G32" s="219"/>
      <c r="H32" s="83"/>
    </row>
    <row r="33" spans="1:8" s="224" customFormat="1" ht="15.75">
      <c r="A33" s="249" t="s">
        <v>226</v>
      </c>
      <c r="B33" s="327">
        <v>1705</v>
      </c>
      <c r="C33" s="218">
        <v>300</v>
      </c>
      <c r="D33" s="328"/>
      <c r="E33" s="226"/>
      <c r="F33" s="226"/>
      <c r="G33" s="219"/>
      <c r="H33" s="83"/>
    </row>
    <row r="34" spans="1:8" s="224" customFormat="1" ht="15.75">
      <c r="A34" s="249" t="s">
        <v>243</v>
      </c>
      <c r="B34" s="327">
        <v>1838</v>
      </c>
      <c r="C34" s="218"/>
      <c r="D34" s="328"/>
      <c r="E34" s="226">
        <v>200</v>
      </c>
      <c r="F34" s="226"/>
      <c r="G34" s="219"/>
      <c r="H34" s="83"/>
    </row>
    <row r="35" spans="1:8" s="224" customFormat="1" ht="15.75">
      <c r="A35" s="249" t="s">
        <v>29</v>
      </c>
      <c r="B35" s="327">
        <v>1840</v>
      </c>
      <c r="C35" s="218"/>
      <c r="D35" s="328"/>
      <c r="E35" s="226"/>
      <c r="F35" s="226">
        <v>500</v>
      </c>
      <c r="G35" s="219"/>
      <c r="H35" s="83"/>
    </row>
    <row r="36" spans="1:8" s="224" customFormat="1" ht="15.75">
      <c r="A36" s="249" t="s">
        <v>31</v>
      </c>
      <c r="B36" s="327">
        <v>1841</v>
      </c>
      <c r="C36" s="218">
        <v>500</v>
      </c>
      <c r="D36" s="328"/>
      <c r="E36" s="226"/>
      <c r="F36" s="226"/>
      <c r="G36" s="219"/>
      <c r="H36" s="83"/>
    </row>
    <row r="37" spans="1:8" s="224" customFormat="1" ht="15.75">
      <c r="A37" s="249" t="s">
        <v>427</v>
      </c>
      <c r="B37" s="327">
        <v>1844</v>
      </c>
      <c r="C37" s="218">
        <v>200</v>
      </c>
      <c r="D37" s="328">
        <v>250</v>
      </c>
      <c r="E37" s="436">
        <v>5300</v>
      </c>
      <c r="F37" s="436">
        <v>5000</v>
      </c>
      <c r="G37" s="219"/>
      <c r="H37" s="83"/>
    </row>
    <row r="38" spans="1:8" s="224" customFormat="1" ht="15.75">
      <c r="A38" s="249" t="s">
        <v>244</v>
      </c>
      <c r="B38" s="327">
        <v>1880</v>
      </c>
      <c r="C38" s="218">
        <v>3000</v>
      </c>
      <c r="D38" s="328"/>
      <c r="E38" s="226"/>
      <c r="F38" s="226"/>
      <c r="G38" s="219"/>
      <c r="H38" s="83"/>
    </row>
    <row r="39" spans="1:8" s="224" customFormat="1" ht="15.75">
      <c r="A39" s="249" t="s">
        <v>227</v>
      </c>
      <c r="B39" s="327">
        <v>1792</v>
      </c>
      <c r="C39" s="218"/>
      <c r="D39" s="328"/>
      <c r="E39" s="226">
        <v>300</v>
      </c>
      <c r="F39" s="226"/>
      <c r="G39" s="219"/>
      <c r="H39" s="83"/>
    </row>
    <row r="40" spans="1:8" s="224" customFormat="1" ht="15.75">
      <c r="A40" s="249" t="s">
        <v>228</v>
      </c>
      <c r="B40" s="327">
        <v>1793</v>
      </c>
      <c r="C40" s="218"/>
      <c r="D40" s="328"/>
      <c r="E40" s="226">
        <v>200</v>
      </c>
      <c r="F40" s="226"/>
      <c r="G40" s="219"/>
      <c r="H40" s="83"/>
    </row>
    <row r="41" spans="1:8" s="224" customFormat="1" ht="15.75">
      <c r="A41" s="249" t="s">
        <v>428</v>
      </c>
      <c r="B41" s="327">
        <v>1794</v>
      </c>
      <c r="C41" s="218">
        <v>250</v>
      </c>
      <c r="D41" s="328"/>
      <c r="E41" s="226"/>
      <c r="F41" s="226"/>
      <c r="G41" s="219"/>
      <c r="H41" s="83"/>
    </row>
    <row r="42" spans="1:8" s="224" customFormat="1" ht="15.75">
      <c r="A42" s="249" t="s">
        <v>229</v>
      </c>
      <c r="B42" s="327">
        <v>1700</v>
      </c>
      <c r="C42" s="218">
        <v>2000</v>
      </c>
      <c r="D42" s="328"/>
      <c r="E42" s="226"/>
      <c r="F42" s="226"/>
      <c r="G42" s="219"/>
      <c r="H42" s="83"/>
    </row>
    <row r="43" spans="1:8" s="224" customFormat="1" ht="15.75">
      <c r="A43" s="115" t="s">
        <v>306</v>
      </c>
      <c r="B43" s="188">
        <v>1981</v>
      </c>
      <c r="C43" s="186"/>
      <c r="D43" s="227"/>
      <c r="E43" s="189">
        <v>1600</v>
      </c>
      <c r="F43" s="189"/>
      <c r="G43" s="189"/>
      <c r="H43" s="83"/>
    </row>
    <row r="44" spans="1:8" s="224" customFormat="1" ht="15.75">
      <c r="A44" s="115" t="s">
        <v>307</v>
      </c>
      <c r="B44" s="188">
        <v>1713</v>
      </c>
      <c r="C44" s="186">
        <v>1050</v>
      </c>
      <c r="D44" s="227"/>
      <c r="E44" s="189"/>
      <c r="F44" s="189"/>
      <c r="G44" s="189"/>
      <c r="H44" s="83"/>
    </row>
    <row r="45" spans="1:8" s="224" customFormat="1" ht="15.75">
      <c r="A45" s="115" t="s">
        <v>328</v>
      </c>
      <c r="B45" s="188">
        <v>1713</v>
      </c>
      <c r="C45" s="186"/>
      <c r="D45" s="227">
        <v>900</v>
      </c>
      <c r="E45" s="189"/>
      <c r="F45" s="189"/>
      <c r="G45" s="189"/>
      <c r="H45" s="83"/>
    </row>
    <row r="46" spans="1:8" s="224" customFormat="1" ht="15.75">
      <c r="A46" s="249" t="s">
        <v>429</v>
      </c>
      <c r="B46" s="327">
        <v>1833</v>
      </c>
      <c r="C46" s="218">
        <v>400</v>
      </c>
      <c r="D46" s="435">
        <v>2000</v>
      </c>
      <c r="E46" s="436">
        <v>1800</v>
      </c>
      <c r="F46" s="226"/>
      <c r="G46" s="219"/>
      <c r="H46" s="83"/>
    </row>
    <row r="47" spans="1:8" s="224" customFormat="1" ht="15.75">
      <c r="A47" s="115" t="s">
        <v>44</v>
      </c>
      <c r="B47" s="188">
        <v>1981</v>
      </c>
      <c r="C47" s="186">
        <v>500</v>
      </c>
      <c r="D47" s="227"/>
      <c r="E47" s="189"/>
      <c r="F47" s="189"/>
      <c r="G47" s="189"/>
      <c r="H47" s="83"/>
    </row>
    <row r="48" spans="1:8" s="224" customFormat="1" ht="15.75">
      <c r="A48" s="249" t="s">
        <v>430</v>
      </c>
      <c r="B48" s="327">
        <v>1224</v>
      </c>
      <c r="C48" s="218"/>
      <c r="D48" s="328"/>
      <c r="E48" s="226"/>
      <c r="F48" s="226">
        <v>900</v>
      </c>
      <c r="G48" s="219"/>
      <c r="H48" s="83"/>
    </row>
    <row r="49" spans="1:8" s="224" customFormat="1" ht="15.75">
      <c r="A49" s="249" t="s">
        <v>431</v>
      </c>
      <c r="B49" s="327">
        <v>1225</v>
      </c>
      <c r="C49" s="218"/>
      <c r="D49" s="328"/>
      <c r="E49" s="226"/>
      <c r="F49" s="226">
        <v>900</v>
      </c>
      <c r="G49" s="219"/>
      <c r="H49" s="83"/>
    </row>
    <row r="50" spans="1:8" s="224" customFormat="1" ht="15.75">
      <c r="A50" s="249" t="s">
        <v>27</v>
      </c>
      <c r="B50" s="327">
        <v>1226</v>
      </c>
      <c r="C50" s="218"/>
      <c r="D50" s="328"/>
      <c r="E50" s="226"/>
      <c r="F50" s="226">
        <v>400</v>
      </c>
      <c r="G50" s="219"/>
      <c r="H50" s="83"/>
    </row>
    <row r="51" spans="1:8" s="224" customFormat="1" ht="15.75">
      <c r="A51" s="249" t="s">
        <v>351</v>
      </c>
      <c r="B51" s="327">
        <v>1106</v>
      </c>
      <c r="C51" s="218">
        <v>12000</v>
      </c>
      <c r="D51" s="328"/>
      <c r="E51" s="226"/>
      <c r="F51" s="226"/>
      <c r="G51" s="219"/>
      <c r="H51" s="83"/>
    </row>
    <row r="52" spans="1:8" s="224" customFormat="1" ht="15.75">
      <c r="A52" s="249" t="s">
        <v>352</v>
      </c>
      <c r="B52" s="327">
        <v>1107</v>
      </c>
      <c r="C52" s="218">
        <v>3000</v>
      </c>
      <c r="D52" s="328"/>
      <c r="E52" s="226"/>
      <c r="F52" s="226"/>
      <c r="G52" s="219"/>
      <c r="H52" s="83"/>
    </row>
    <row r="53" spans="1:8" s="224" customFormat="1" ht="15.75">
      <c r="A53" s="115" t="s">
        <v>13</v>
      </c>
      <c r="B53" s="327">
        <v>1207</v>
      </c>
      <c r="C53" s="218"/>
      <c r="D53" s="435">
        <v>2500</v>
      </c>
      <c r="E53" s="436">
        <v>2500</v>
      </c>
      <c r="F53" s="436">
        <v>2500</v>
      </c>
      <c r="G53" s="437">
        <v>2500</v>
      </c>
      <c r="H53" s="83"/>
    </row>
    <row r="54" spans="1:8" s="224" customFormat="1" ht="15.75">
      <c r="A54" s="249" t="s">
        <v>394</v>
      </c>
      <c r="B54" s="327">
        <v>1515</v>
      </c>
      <c r="C54" s="218"/>
      <c r="D54" s="435">
        <v>1500</v>
      </c>
      <c r="E54" s="436"/>
      <c r="F54" s="226"/>
      <c r="G54" s="219"/>
      <c r="H54" s="83"/>
    </row>
    <row r="55" spans="1:8" s="224" customFormat="1" ht="15.75">
      <c r="A55" s="249" t="s">
        <v>1</v>
      </c>
      <c r="B55" s="327">
        <v>1775</v>
      </c>
      <c r="C55" s="218"/>
      <c r="D55" s="435">
        <v>1800</v>
      </c>
      <c r="E55" s="436">
        <v>1800</v>
      </c>
      <c r="F55" s="226"/>
      <c r="G55" s="219"/>
      <c r="H55" s="83"/>
    </row>
    <row r="56" spans="1:8" s="224" customFormat="1" ht="15.75">
      <c r="A56" s="249" t="s">
        <v>18</v>
      </c>
      <c r="B56" s="327">
        <v>1402</v>
      </c>
      <c r="C56" s="218"/>
      <c r="D56" s="435">
        <v>400</v>
      </c>
      <c r="E56" s="436"/>
      <c r="F56" s="226"/>
      <c r="G56" s="219"/>
      <c r="H56" s="83"/>
    </row>
    <row r="57" spans="1:8" s="224" customFormat="1" ht="16.5" thickBot="1">
      <c r="A57" s="249"/>
      <c r="B57" s="327"/>
      <c r="C57" s="218"/>
      <c r="D57" s="328"/>
      <c r="E57" s="226"/>
      <c r="F57" s="226"/>
      <c r="G57" s="219"/>
      <c r="H57" s="83"/>
    </row>
    <row r="58" spans="1:8" ht="16.5" thickBot="1">
      <c r="A58" s="127" t="s">
        <v>135</v>
      </c>
      <c r="B58" s="128"/>
      <c r="C58" s="130">
        <f>SUM(C7:C56)</f>
        <v>39370</v>
      </c>
      <c r="D58" s="146">
        <f>SUM(D7:D56)</f>
        <v>23750</v>
      </c>
      <c r="E58" s="132">
        <f>SUM(E7:E56)</f>
        <v>28800</v>
      </c>
      <c r="F58" s="132">
        <f>SUM(F7:F56)</f>
        <v>21300</v>
      </c>
      <c r="G58" s="132">
        <f>SUM(G7:G56)</f>
        <v>14650</v>
      </c>
      <c r="H58" s="83"/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D58 C58 E58:G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1"/>
  <sheetViews>
    <sheetView zoomScalePageLayoutView="0" workbookViewId="0" topLeftCell="A1">
      <pane xSplit="2" ySplit="6" topLeftCell="C7" activePane="bottomRight" state="frozen"/>
      <selection pane="topLeft" activeCell="A41" activeCellId="1" sqref="D13 A41"/>
      <selection pane="topRight" activeCell="A41" activeCellId="1" sqref="D13 A41"/>
      <selection pane="bottomLeft" activeCell="A41" activeCellId="1" sqref="D13 A41"/>
      <selection pane="bottomRight" activeCell="F8" sqref="F8"/>
    </sheetView>
  </sheetViews>
  <sheetFormatPr defaultColWidth="9.8515625" defaultRowHeight="12.75"/>
  <cols>
    <col min="1" max="1" width="11.421875" style="1" customWidth="1"/>
    <col min="2" max="2" width="36.421875" style="1" customWidth="1"/>
    <col min="3" max="3" width="11.421875" style="2" customWidth="1"/>
    <col min="4" max="4" width="13.421875" style="3" customWidth="1"/>
    <col min="5" max="5" width="13.140625" style="3" customWidth="1"/>
    <col min="6" max="9" width="11.7109375" style="3" customWidth="1"/>
    <col min="10" max="16384" width="9.8515625" style="1" customWidth="1"/>
  </cols>
  <sheetData>
    <row r="1" spans="2:5" ht="15.75">
      <c r="B1" s="215" t="s">
        <v>366</v>
      </c>
      <c r="E1" s="4"/>
    </row>
    <row r="2" spans="2:9" ht="25.5">
      <c r="B2" s="163" t="s">
        <v>48</v>
      </c>
      <c r="C2" s="6"/>
      <c r="D2" s="7"/>
      <c r="E2" s="7"/>
      <c r="F2" s="7"/>
      <c r="G2" s="7"/>
      <c r="H2" s="8"/>
      <c r="I2" s="384" t="s">
        <v>379</v>
      </c>
    </row>
    <row r="3" spans="2:9" ht="18">
      <c r="B3" s="10"/>
      <c r="C3" s="11"/>
      <c r="D3" s="12"/>
      <c r="E3" s="12"/>
      <c r="F3" s="12"/>
      <c r="G3" s="12"/>
      <c r="H3" s="12"/>
      <c r="I3" s="12"/>
    </row>
    <row r="4" spans="2:9" ht="22.5">
      <c r="B4" s="13"/>
      <c r="C4" s="14"/>
      <c r="D4" s="15"/>
      <c r="E4" s="16" t="s">
        <v>50</v>
      </c>
      <c r="F4" s="17"/>
      <c r="G4" s="18" t="s">
        <v>51</v>
      </c>
      <c r="H4" s="19"/>
      <c r="I4" s="19"/>
    </row>
    <row r="5" spans="2:9" ht="18.75">
      <c r="B5" s="21"/>
      <c r="C5" s="22"/>
      <c r="D5" s="23" t="s">
        <v>52</v>
      </c>
      <c r="E5" s="24" t="s">
        <v>53</v>
      </c>
      <c r="F5" s="25" t="s">
        <v>54</v>
      </c>
      <c r="G5" s="26"/>
      <c r="H5" s="27"/>
      <c r="I5" s="27"/>
    </row>
    <row r="6" spans="2:9" ht="20.25">
      <c r="B6" s="29" t="s">
        <v>55</v>
      </c>
      <c r="C6" s="30" t="s">
        <v>56</v>
      </c>
      <c r="D6" s="31">
        <v>2012</v>
      </c>
      <c r="E6" s="32">
        <v>2013</v>
      </c>
      <c r="F6" s="33">
        <v>2014</v>
      </c>
      <c r="G6" s="34">
        <v>2015</v>
      </c>
      <c r="H6" s="35">
        <v>2016</v>
      </c>
      <c r="I6" s="35">
        <v>2017</v>
      </c>
    </row>
    <row r="7" spans="2:9" ht="15.75">
      <c r="B7" s="36" t="s">
        <v>57</v>
      </c>
      <c r="C7" s="37"/>
      <c r="D7" s="38"/>
      <c r="E7" s="333"/>
      <c r="F7" s="39"/>
      <c r="G7" s="40"/>
      <c r="H7" s="40"/>
      <c r="I7" s="40"/>
    </row>
    <row r="8" spans="2:10" ht="15.75">
      <c r="B8" s="41" t="s">
        <v>58</v>
      </c>
      <c r="C8" s="42">
        <v>8000</v>
      </c>
      <c r="D8" s="43">
        <v>-328223</v>
      </c>
      <c r="E8" s="394">
        <v>-359750</v>
      </c>
      <c r="F8" s="39">
        <v>-378150</v>
      </c>
      <c r="G8" s="40">
        <v>-373100</v>
      </c>
      <c r="H8" s="40">
        <v>-368150</v>
      </c>
      <c r="I8" s="40">
        <f>+H8</f>
        <v>-368150</v>
      </c>
      <c r="J8" s="224"/>
    </row>
    <row r="9" spans="2:10" ht="15.75">
      <c r="B9" s="41" t="s">
        <v>59</v>
      </c>
      <c r="C9" s="42">
        <v>8040</v>
      </c>
      <c r="D9" s="43">
        <v>-291751</v>
      </c>
      <c r="E9" s="394">
        <v>-315600</v>
      </c>
      <c r="F9" s="39">
        <v>-328850</v>
      </c>
      <c r="G9" s="40">
        <v>-334750</v>
      </c>
      <c r="H9" s="40">
        <v>-337715</v>
      </c>
      <c r="I9" s="40">
        <f>+H9</f>
        <v>-337715</v>
      </c>
      <c r="J9" s="224"/>
    </row>
    <row r="10" spans="2:10" ht="15.75">
      <c r="B10" s="41" t="s">
        <v>137</v>
      </c>
      <c r="C10" s="42">
        <v>8040</v>
      </c>
      <c r="D10" s="43"/>
      <c r="E10" s="394">
        <v>-2175</v>
      </c>
      <c r="F10" s="39">
        <v>-2000</v>
      </c>
      <c r="G10" s="40">
        <v>-2000</v>
      </c>
      <c r="H10" s="40">
        <v>-2000</v>
      </c>
      <c r="I10" s="40">
        <v>-2000</v>
      </c>
      <c r="J10" s="224"/>
    </row>
    <row r="11" spans="2:10" ht="15.75">
      <c r="B11" s="41" t="s">
        <v>202</v>
      </c>
      <c r="C11" s="42">
        <v>8040</v>
      </c>
      <c r="D11" s="43">
        <v>-8597</v>
      </c>
      <c r="E11" s="394">
        <v>-22200</v>
      </c>
      <c r="F11" s="39">
        <v>-25400</v>
      </c>
      <c r="G11" s="40">
        <v>-22600</v>
      </c>
      <c r="H11" s="40">
        <v>-22600</v>
      </c>
      <c r="I11" s="40">
        <f>+H11</f>
        <v>-22600</v>
      </c>
      <c r="J11" s="224"/>
    </row>
    <row r="12" spans="2:10" ht="15.75">
      <c r="B12" s="41" t="s">
        <v>60</v>
      </c>
      <c r="C12" s="42">
        <v>8043</v>
      </c>
      <c r="D12" s="43">
        <v>-21657</v>
      </c>
      <c r="E12" s="394">
        <v>-3750</v>
      </c>
      <c r="F12" s="39">
        <v>-3445</v>
      </c>
      <c r="G12" s="40">
        <v>-3400</v>
      </c>
      <c r="H12" s="40">
        <v>-3345</v>
      </c>
      <c r="I12" s="40">
        <v>-3295</v>
      </c>
      <c r="J12" s="224"/>
    </row>
    <row r="13" spans="2:10" ht="15.75">
      <c r="B13" s="41" t="s">
        <v>61</v>
      </c>
      <c r="C13" s="42">
        <v>8045</v>
      </c>
      <c r="D13" s="43">
        <v>-3620</v>
      </c>
      <c r="E13" s="394">
        <v>-54980</v>
      </c>
      <c r="F13" s="39">
        <v>-55030</v>
      </c>
      <c r="G13" s="40">
        <v>-54000</v>
      </c>
      <c r="H13" s="40">
        <v>-53000</v>
      </c>
      <c r="I13" s="40">
        <v>-52000</v>
      </c>
      <c r="J13" s="224"/>
    </row>
    <row r="14" spans="2:10" ht="15.75">
      <c r="B14" s="41" t="s">
        <v>62</v>
      </c>
      <c r="C14" s="42">
        <v>8050</v>
      </c>
      <c r="D14" s="43">
        <v>-55400</v>
      </c>
      <c r="E14" s="394">
        <v>-15740</v>
      </c>
      <c r="F14" s="39">
        <v>-15600</v>
      </c>
      <c r="G14" s="40">
        <v>-15600</v>
      </c>
      <c r="H14" s="40">
        <v>-15600</v>
      </c>
      <c r="I14" s="40">
        <v>-15600</v>
      </c>
      <c r="J14" s="224"/>
    </row>
    <row r="15" spans="2:12" ht="15.75">
      <c r="B15" s="41" t="s">
        <v>147</v>
      </c>
      <c r="C15" s="42">
        <v>8010</v>
      </c>
      <c r="D15" s="43">
        <v>-39293</v>
      </c>
      <c r="E15" s="394">
        <v>-25550</v>
      </c>
      <c r="F15" s="39">
        <v>-25550</v>
      </c>
      <c r="G15" s="40">
        <v>-25600</v>
      </c>
      <c r="H15" s="40">
        <v>-25700</v>
      </c>
      <c r="I15" s="40">
        <v>-25800</v>
      </c>
      <c r="J15" s="224"/>
      <c r="L15" s="3"/>
    </row>
    <row r="16" spans="2:10" ht="15.75">
      <c r="B16" s="41" t="s">
        <v>258</v>
      </c>
      <c r="C16" s="42">
        <v>8010</v>
      </c>
      <c r="D16" s="43"/>
      <c r="E16" s="394">
        <v>-500</v>
      </c>
      <c r="F16" s="39"/>
      <c r="G16" s="40">
        <v>-1500</v>
      </c>
      <c r="H16" s="40">
        <v>-11940</v>
      </c>
      <c r="I16" s="40">
        <v>-11940</v>
      </c>
      <c r="J16" s="224"/>
    </row>
    <row r="17" spans="2:10" ht="15.75">
      <c r="B17" s="41" t="s">
        <v>288</v>
      </c>
      <c r="C17" s="42">
        <v>8010</v>
      </c>
      <c r="D17" s="44"/>
      <c r="E17" s="394">
        <v>-450</v>
      </c>
      <c r="F17" s="39"/>
      <c r="G17" s="40"/>
      <c r="H17" s="40"/>
      <c r="I17" s="40"/>
      <c r="J17" s="224"/>
    </row>
    <row r="18" spans="2:10" ht="15.75">
      <c r="B18" s="41" t="s">
        <v>332</v>
      </c>
      <c r="C18" s="42">
        <v>8010</v>
      </c>
      <c r="D18" s="44"/>
      <c r="E18" s="394">
        <v>-600</v>
      </c>
      <c r="F18" s="39"/>
      <c r="G18" s="40"/>
      <c r="H18" s="40"/>
      <c r="I18" s="40"/>
      <c r="J18" s="224"/>
    </row>
    <row r="19" spans="2:10" ht="15.75">
      <c r="B19" s="41" t="s">
        <v>63</v>
      </c>
      <c r="C19" s="42">
        <v>8041</v>
      </c>
      <c r="D19" s="43">
        <v>-17663</v>
      </c>
      <c r="E19" s="394">
        <v>-17659</v>
      </c>
      <c r="F19" s="39">
        <v>-17500</v>
      </c>
      <c r="G19" s="40">
        <v>-17500</v>
      </c>
      <c r="H19" s="40">
        <v>-17500</v>
      </c>
      <c r="I19" s="40">
        <v>-17500</v>
      </c>
      <c r="J19" s="224"/>
    </row>
    <row r="20" spans="2:10" ht="15.75">
      <c r="B20" s="45" t="s">
        <v>65</v>
      </c>
      <c r="C20" s="46">
        <v>8042</v>
      </c>
      <c r="D20" s="406"/>
      <c r="E20" s="394">
        <v>-500</v>
      </c>
      <c r="F20" s="39">
        <v>-450</v>
      </c>
      <c r="G20" s="40">
        <v>-450</v>
      </c>
      <c r="H20" s="40">
        <v>-450</v>
      </c>
      <c r="I20" s="40">
        <v>-450</v>
      </c>
      <c r="J20" s="224"/>
    </row>
    <row r="21" spans="2:10" ht="15.75">
      <c r="B21" s="45" t="s">
        <v>66</v>
      </c>
      <c r="C21" s="46">
        <v>8044</v>
      </c>
      <c r="D21" s="47">
        <v>-1569</v>
      </c>
      <c r="E21" s="394">
        <v>-1750</v>
      </c>
      <c r="F21" s="39">
        <v>-1415</v>
      </c>
      <c r="G21" s="40">
        <v>-1380</v>
      </c>
      <c r="H21" s="40">
        <v>-1280</v>
      </c>
      <c r="I21" s="40">
        <v>-1175</v>
      </c>
      <c r="J21" s="224"/>
    </row>
    <row r="22" spans="2:10" ht="15.75">
      <c r="B22" s="45" t="s">
        <v>67</v>
      </c>
      <c r="C22" s="46">
        <v>8099</v>
      </c>
      <c r="D22" s="47">
        <v>-15944</v>
      </c>
      <c r="E22" s="134">
        <v>-18900</v>
      </c>
      <c r="F22" s="39">
        <v>-17550</v>
      </c>
      <c r="G22" s="40">
        <v>-19095</v>
      </c>
      <c r="H22" s="40">
        <v>-20010</v>
      </c>
      <c r="I22" s="40">
        <v>-21295</v>
      </c>
      <c r="J22" s="224"/>
    </row>
    <row r="23" spans="2:11" ht="15.75">
      <c r="B23" s="49" t="s">
        <v>68</v>
      </c>
      <c r="C23" s="50"/>
      <c r="D23" s="51">
        <f aca="true" t="shared" si="0" ref="D23:I23">SUM(D8:D22)</f>
        <v>-783717</v>
      </c>
      <c r="E23" s="181">
        <f t="shared" si="0"/>
        <v>-840104</v>
      </c>
      <c r="F23" s="52">
        <f t="shared" si="0"/>
        <v>-870940</v>
      </c>
      <c r="G23" s="53">
        <f t="shared" si="0"/>
        <v>-870975</v>
      </c>
      <c r="H23" s="53">
        <f t="shared" si="0"/>
        <v>-879290</v>
      </c>
      <c r="I23" s="233">
        <f t="shared" si="0"/>
        <v>-879520</v>
      </c>
      <c r="J23" s="224"/>
      <c r="K23" s="3"/>
    </row>
    <row r="24" spans="2:10" ht="15.75">
      <c r="B24" s="54"/>
      <c r="C24" s="55"/>
      <c r="D24" s="38"/>
      <c r="E24" s="182"/>
      <c r="F24" s="59"/>
      <c r="G24" s="56"/>
      <c r="H24" s="57"/>
      <c r="I24" s="57"/>
      <c r="J24" s="224"/>
    </row>
    <row r="25" spans="2:10" ht="15.75">
      <c r="B25" s="58" t="s">
        <v>69</v>
      </c>
      <c r="C25" s="46"/>
      <c r="D25" s="47"/>
      <c r="E25" s="183"/>
      <c r="F25" s="59"/>
      <c r="G25" s="48"/>
      <c r="H25" s="48"/>
      <c r="I25" s="48"/>
      <c r="J25" s="224"/>
    </row>
    <row r="26" spans="2:10" ht="15.75">
      <c r="B26" s="41" t="s">
        <v>245</v>
      </c>
      <c r="C26" s="42">
        <v>9000</v>
      </c>
      <c r="D26" s="43">
        <f>48+16941+4161</f>
        <v>21150</v>
      </c>
      <c r="E26" s="394">
        <v>22600</v>
      </c>
      <c r="F26" s="39">
        <v>22600</v>
      </c>
      <c r="G26" s="40">
        <v>24250</v>
      </c>
      <c r="H26" s="40">
        <v>25200</v>
      </c>
      <c r="I26" s="40">
        <v>26400</v>
      </c>
      <c r="J26" s="224"/>
    </row>
    <row r="27" spans="2:10" ht="15.75">
      <c r="B27" s="41" t="s">
        <v>246</v>
      </c>
      <c r="C27" s="42">
        <v>9010</v>
      </c>
      <c r="D27" s="43">
        <v>27530</v>
      </c>
      <c r="E27" s="394">
        <v>29350</v>
      </c>
      <c r="F27" s="39">
        <v>30800</v>
      </c>
      <c r="G27" s="40">
        <v>33350</v>
      </c>
      <c r="H27" s="40">
        <v>35000</v>
      </c>
      <c r="I27" s="40">
        <v>37000</v>
      </c>
      <c r="J27" s="224"/>
    </row>
    <row r="28" spans="2:10" ht="15.75">
      <c r="B28" s="41" t="s">
        <v>70</v>
      </c>
      <c r="C28" s="42">
        <v>9005</v>
      </c>
      <c r="D28" s="43">
        <v>-1220</v>
      </c>
      <c r="E28" s="394">
        <v>-1220</v>
      </c>
      <c r="F28" s="39">
        <v>-1220</v>
      </c>
      <c r="G28" s="40">
        <v>-1220</v>
      </c>
      <c r="H28" s="40">
        <v>-1220</v>
      </c>
      <c r="I28" s="40">
        <v>-1220</v>
      </c>
      <c r="J28" s="224"/>
    </row>
    <row r="29" spans="2:10" ht="15.75">
      <c r="B29" s="41" t="s">
        <v>209</v>
      </c>
      <c r="C29" s="42">
        <v>9020</v>
      </c>
      <c r="D29" s="43">
        <v>-13</v>
      </c>
      <c r="E29" s="394">
        <v>500</v>
      </c>
      <c r="F29" s="39">
        <v>500</v>
      </c>
      <c r="G29" s="40">
        <v>500</v>
      </c>
      <c r="H29" s="40">
        <v>500</v>
      </c>
      <c r="I29" s="40">
        <v>500</v>
      </c>
      <c r="J29" s="224"/>
    </row>
    <row r="30" spans="2:10" ht="15.75">
      <c r="B30" s="41" t="s">
        <v>71</v>
      </c>
      <c r="C30" s="42">
        <v>9000</v>
      </c>
      <c r="D30" s="43">
        <v>-529</v>
      </c>
      <c r="E30" s="394">
        <v>-200</v>
      </c>
      <c r="F30" s="39">
        <v>-200</v>
      </c>
      <c r="G30" s="40">
        <v>-200</v>
      </c>
      <c r="H30" s="40">
        <v>-200</v>
      </c>
      <c r="I30" s="40">
        <v>-200</v>
      </c>
      <c r="J30" s="224"/>
    </row>
    <row r="31" spans="2:10" ht="15.75">
      <c r="B31" s="41" t="s">
        <v>204</v>
      </c>
      <c r="C31" s="42">
        <v>9000</v>
      </c>
      <c r="D31" s="44"/>
      <c r="E31" s="394">
        <v>-20</v>
      </c>
      <c r="F31" s="39">
        <v>-100</v>
      </c>
      <c r="G31" s="40">
        <v>-100</v>
      </c>
      <c r="H31" s="40">
        <v>-100</v>
      </c>
      <c r="I31" s="40">
        <v>-100</v>
      </c>
      <c r="J31" s="224"/>
    </row>
    <row r="32" spans="2:10" ht="15.75">
      <c r="B32" s="41" t="s">
        <v>72</v>
      </c>
      <c r="C32" s="42">
        <v>9000</v>
      </c>
      <c r="D32" s="43">
        <v>-65</v>
      </c>
      <c r="E32" s="394">
        <v>-50</v>
      </c>
      <c r="F32" s="39">
        <v>-50</v>
      </c>
      <c r="G32" s="40">
        <v>-50</v>
      </c>
      <c r="H32" s="40">
        <v>-50</v>
      </c>
      <c r="I32" s="40">
        <v>-50</v>
      </c>
      <c r="J32" s="224"/>
    </row>
    <row r="33" spans="2:10" ht="15.75">
      <c r="B33" s="41" t="s">
        <v>73</v>
      </c>
      <c r="C33" s="42">
        <v>9000</v>
      </c>
      <c r="D33" s="43">
        <v>-5572</v>
      </c>
      <c r="E33" s="394">
        <v>-3000</v>
      </c>
      <c r="F33" s="39">
        <v>-4950</v>
      </c>
      <c r="G33" s="40">
        <v>-4950</v>
      </c>
      <c r="H33" s="40">
        <v>-4950</v>
      </c>
      <c r="I33" s="40">
        <v>-4950</v>
      </c>
      <c r="J33" s="224"/>
    </row>
    <row r="34" spans="2:10" ht="15.75">
      <c r="B34" s="41" t="s">
        <v>74</v>
      </c>
      <c r="C34" s="42">
        <v>9008</v>
      </c>
      <c r="D34" s="43">
        <v>-334</v>
      </c>
      <c r="E34" s="394">
        <v>-650</v>
      </c>
      <c r="F34" s="39">
        <v>-500</v>
      </c>
      <c r="G34" s="40">
        <v>-500</v>
      </c>
      <c r="H34" s="40">
        <v>-500</v>
      </c>
      <c r="I34" s="40">
        <v>-500</v>
      </c>
      <c r="J34" s="224"/>
    </row>
    <row r="35" spans="2:10" ht="15.75">
      <c r="B35" s="41" t="s">
        <v>368</v>
      </c>
      <c r="C35" s="42">
        <v>9009</v>
      </c>
      <c r="D35" s="43">
        <v>-5545</v>
      </c>
      <c r="E35" s="394">
        <v>-1560</v>
      </c>
      <c r="F35" s="39">
        <v>-4600</v>
      </c>
      <c r="G35" s="40">
        <v>-5000</v>
      </c>
      <c r="H35" s="40">
        <v>-6000</v>
      </c>
      <c r="I35" s="40">
        <v>-6500</v>
      </c>
      <c r="J35" s="224"/>
    </row>
    <row r="36" spans="2:10" ht="15.75">
      <c r="B36" s="41" t="s">
        <v>75</v>
      </c>
      <c r="C36" s="42">
        <v>9009</v>
      </c>
      <c r="D36" s="43">
        <v>-10328</v>
      </c>
      <c r="E36" s="394">
        <v>-11000</v>
      </c>
      <c r="F36" s="39">
        <v>-11000</v>
      </c>
      <c r="G36" s="40">
        <v>-11000</v>
      </c>
      <c r="H36" s="40">
        <v>-11000</v>
      </c>
      <c r="I36" s="40">
        <v>-11000</v>
      </c>
      <c r="J36" s="224"/>
    </row>
    <row r="37" spans="2:10" ht="15.75">
      <c r="B37" s="41" t="s">
        <v>76</v>
      </c>
      <c r="C37" s="42">
        <v>9000</v>
      </c>
      <c r="D37" s="43">
        <v>-3256</v>
      </c>
      <c r="E37" s="394">
        <v>-3250</v>
      </c>
      <c r="F37" s="39">
        <v>-2850</v>
      </c>
      <c r="G37" s="40">
        <v>-2750</v>
      </c>
      <c r="H37" s="40">
        <v>-2620</v>
      </c>
      <c r="I37" s="40">
        <v>-2505</v>
      </c>
      <c r="J37" s="224"/>
    </row>
    <row r="38" spans="2:10" ht="15.75">
      <c r="B38" s="60" t="s">
        <v>77</v>
      </c>
      <c r="C38" s="61">
        <v>9080</v>
      </c>
      <c r="D38" s="62">
        <v>-1001</v>
      </c>
      <c r="E38" s="402">
        <v>-1500</v>
      </c>
      <c r="F38" s="59">
        <v>-800</v>
      </c>
      <c r="G38" s="48">
        <v>-1100</v>
      </c>
      <c r="H38" s="48">
        <v>-1100</v>
      </c>
      <c r="I38" s="48">
        <v>-1100</v>
      </c>
      <c r="J38" s="224"/>
    </row>
    <row r="39" spans="2:10" ht="15.75">
      <c r="B39" s="49" t="s">
        <v>78</v>
      </c>
      <c r="C39" s="50"/>
      <c r="D39" s="184">
        <f aca="true" t="shared" si="1" ref="D39:I39">SUM(D26:D38)</f>
        <v>20817</v>
      </c>
      <c r="E39" s="184">
        <f t="shared" si="1"/>
        <v>30000</v>
      </c>
      <c r="F39" s="63">
        <f t="shared" si="1"/>
        <v>27630</v>
      </c>
      <c r="G39" s="64">
        <f t="shared" si="1"/>
        <v>31230</v>
      </c>
      <c r="H39" s="64">
        <f t="shared" si="1"/>
        <v>32960</v>
      </c>
      <c r="I39" s="229">
        <f t="shared" si="1"/>
        <v>35775</v>
      </c>
      <c r="J39" s="224"/>
    </row>
    <row r="40" spans="2:10" ht="15.75">
      <c r="B40" s="54"/>
      <c r="C40" s="55"/>
      <c r="D40" s="38"/>
      <c r="E40" s="134"/>
      <c r="F40" s="67"/>
      <c r="G40" s="65"/>
      <c r="H40" s="65"/>
      <c r="I40" s="230"/>
      <c r="J40" s="224"/>
    </row>
    <row r="41" spans="2:10" ht="15.75">
      <c r="B41" s="66" t="s">
        <v>79</v>
      </c>
      <c r="C41" s="55"/>
      <c r="D41" s="38"/>
      <c r="E41" s="134"/>
      <c r="F41" s="67"/>
      <c r="G41" s="68"/>
      <c r="H41" s="65"/>
      <c r="I41" s="65"/>
      <c r="J41" s="224"/>
    </row>
    <row r="42" spans="2:10" ht="15.75">
      <c r="B42" s="69" t="s">
        <v>80</v>
      </c>
      <c r="C42" s="42">
        <v>9000</v>
      </c>
      <c r="D42" s="43">
        <f>1873+528</f>
        <v>2401</v>
      </c>
      <c r="E42" s="134">
        <v>200</v>
      </c>
      <c r="F42" s="67">
        <v>200</v>
      </c>
      <c r="G42" s="71">
        <v>200</v>
      </c>
      <c r="H42" s="71">
        <v>200</v>
      </c>
      <c r="I42" s="71">
        <v>200</v>
      </c>
      <c r="J42" s="224"/>
    </row>
    <row r="43" spans="2:10" ht="15.75">
      <c r="B43" s="119" t="s">
        <v>285</v>
      </c>
      <c r="C43" s="61">
        <v>9040</v>
      </c>
      <c r="D43" s="62"/>
      <c r="E43" s="134">
        <v>4500</v>
      </c>
      <c r="F43" s="67"/>
      <c r="G43" s="71"/>
      <c r="H43" s="71"/>
      <c r="I43" s="71"/>
      <c r="J43" s="224"/>
    </row>
    <row r="44" spans="2:10" ht="15.75">
      <c r="B44" s="69" t="s">
        <v>309</v>
      </c>
      <c r="C44" s="42">
        <v>9040</v>
      </c>
      <c r="D44" s="43">
        <f>123+139</f>
        <v>262</v>
      </c>
      <c r="E44" s="134">
        <v>450</v>
      </c>
      <c r="F44" s="67"/>
      <c r="G44" s="126"/>
      <c r="H44" s="126"/>
      <c r="I44" s="126"/>
      <c r="J44" s="224"/>
    </row>
    <row r="45" spans="2:10" ht="15.75">
      <c r="B45" s="69" t="s">
        <v>310</v>
      </c>
      <c r="C45" s="42">
        <v>9040</v>
      </c>
      <c r="D45" s="43">
        <v>-800</v>
      </c>
      <c r="E45" s="134"/>
      <c r="F45" s="67">
        <v>-1100</v>
      </c>
      <c r="G45" s="71"/>
      <c r="H45" s="126"/>
      <c r="I45" s="126"/>
      <c r="J45" s="224"/>
    </row>
    <row r="46" spans="2:10" ht="15.75">
      <c r="B46" s="69" t="s">
        <v>340</v>
      </c>
      <c r="C46" s="42">
        <v>9040</v>
      </c>
      <c r="D46" s="43"/>
      <c r="E46" s="134">
        <v>-2900</v>
      </c>
      <c r="F46" s="67"/>
      <c r="G46" s="126"/>
      <c r="H46" s="126">
        <v>5600</v>
      </c>
      <c r="I46" s="126">
        <v>4900</v>
      </c>
      <c r="J46" s="224"/>
    </row>
    <row r="47" spans="2:10" ht="15.75">
      <c r="B47" s="69" t="s">
        <v>17</v>
      </c>
      <c r="C47" s="42">
        <v>9040</v>
      </c>
      <c r="D47" s="43"/>
      <c r="E47" s="134"/>
      <c r="F47" s="67"/>
      <c r="G47" s="126">
        <v>-570</v>
      </c>
      <c r="H47" s="126"/>
      <c r="I47" s="126"/>
      <c r="J47" s="224"/>
    </row>
    <row r="48" spans="2:10" ht="15.75">
      <c r="B48" s="69" t="s">
        <v>16</v>
      </c>
      <c r="C48" s="42">
        <v>9040</v>
      </c>
      <c r="D48" s="43"/>
      <c r="E48" s="134"/>
      <c r="F48" s="67">
        <v>-950</v>
      </c>
      <c r="G48" s="126"/>
      <c r="H48" s="126"/>
      <c r="I48" s="126"/>
      <c r="J48" s="224"/>
    </row>
    <row r="49" spans="2:10" ht="15.75">
      <c r="B49" s="69" t="s">
        <v>23</v>
      </c>
      <c r="C49" s="42">
        <v>9040</v>
      </c>
      <c r="D49" s="43"/>
      <c r="E49" s="134">
        <v>-1000</v>
      </c>
      <c r="F49" s="67">
        <f>-1000-1000</f>
        <v>-2000</v>
      </c>
      <c r="G49" s="126"/>
      <c r="H49" s="126"/>
      <c r="I49" s="126"/>
      <c r="J49" s="224"/>
    </row>
    <row r="50" spans="2:10" ht="15.75">
      <c r="B50" s="69" t="s">
        <v>15</v>
      </c>
      <c r="C50" s="42">
        <v>9040</v>
      </c>
      <c r="D50" s="43">
        <v>-2470</v>
      </c>
      <c r="E50" s="334">
        <v>-3200</v>
      </c>
      <c r="F50" s="59"/>
      <c r="G50" s="48">
        <v>0</v>
      </c>
      <c r="H50" s="48">
        <v>0</v>
      </c>
      <c r="I50" s="48">
        <v>0</v>
      </c>
      <c r="J50" s="224"/>
    </row>
    <row r="51" spans="2:10" ht="15.75">
      <c r="B51" s="74" t="s">
        <v>81</v>
      </c>
      <c r="C51" s="50"/>
      <c r="D51" s="185">
        <f aca="true" t="shared" si="2" ref="D51:I51">SUM(D42:D50)</f>
        <v>-607</v>
      </c>
      <c r="E51" s="185">
        <f t="shared" si="2"/>
        <v>-1950</v>
      </c>
      <c r="F51" s="75">
        <f t="shared" si="2"/>
        <v>-3850</v>
      </c>
      <c r="G51" s="76">
        <f t="shared" si="2"/>
        <v>-370</v>
      </c>
      <c r="H51" s="76">
        <f t="shared" si="2"/>
        <v>5800</v>
      </c>
      <c r="I51" s="77">
        <f t="shared" si="2"/>
        <v>5100</v>
      </c>
      <c r="J51" s="224"/>
    </row>
    <row r="52" spans="2:10" ht="15.75">
      <c r="B52" s="78"/>
      <c r="C52" s="55"/>
      <c r="D52" s="38"/>
      <c r="E52" s="134"/>
      <c r="F52" s="67"/>
      <c r="G52" s="68"/>
      <c r="H52" s="65"/>
      <c r="I52" s="65"/>
      <c r="J52" s="224"/>
    </row>
    <row r="53" spans="2:10" ht="15.75">
      <c r="B53" s="41" t="s">
        <v>64</v>
      </c>
      <c r="C53" s="42">
        <v>8041</v>
      </c>
      <c r="D53" s="43">
        <v>-6411</v>
      </c>
      <c r="E53" s="62">
        <v>-4840</v>
      </c>
      <c r="F53" s="84">
        <f>-Inv_totalt!E32</f>
        <v>-9000</v>
      </c>
      <c r="G53" s="85">
        <f>-Inv_totalt!F32</f>
        <v>-7000</v>
      </c>
      <c r="H53" s="85">
        <f>-Inv_totalt!G32</f>
        <v>-4000</v>
      </c>
      <c r="I53" s="85">
        <f>-Inv_totalt!H32</f>
        <v>-3000</v>
      </c>
      <c r="J53" s="224"/>
    </row>
    <row r="54" spans="2:10" ht="15.75">
      <c r="B54" s="69" t="s">
        <v>82</v>
      </c>
      <c r="C54" s="42">
        <v>9080</v>
      </c>
      <c r="D54" s="43">
        <f>686+6434</f>
        <v>7120</v>
      </c>
      <c r="E54" s="62">
        <v>4840</v>
      </c>
      <c r="F54" s="84">
        <f>-F53</f>
        <v>9000</v>
      </c>
      <c r="G54" s="85">
        <f>-G53</f>
        <v>7000</v>
      </c>
      <c r="H54" s="85">
        <f>-H53</f>
        <v>4000</v>
      </c>
      <c r="I54" s="85">
        <f>-I53</f>
        <v>3000</v>
      </c>
      <c r="J54" s="224"/>
    </row>
    <row r="55" spans="2:10" ht="15.75">
      <c r="B55" s="69"/>
      <c r="C55" s="42"/>
      <c r="D55" s="43"/>
      <c r="E55" s="62"/>
      <c r="F55" s="80"/>
      <c r="G55" s="79"/>
      <c r="H55" s="71"/>
      <c r="I55" s="71"/>
      <c r="J55" s="224"/>
    </row>
    <row r="56" spans="2:10" ht="15.75">
      <c r="B56" s="81" t="s">
        <v>83</v>
      </c>
      <c r="C56" s="42"/>
      <c r="D56" s="43"/>
      <c r="E56" s="62"/>
      <c r="F56" s="80"/>
      <c r="G56" s="79"/>
      <c r="H56" s="71"/>
      <c r="I56" s="71"/>
      <c r="J56" s="224"/>
    </row>
    <row r="57" spans="2:10" ht="15.75">
      <c r="B57" s="69" t="s">
        <v>84</v>
      </c>
      <c r="C57" s="42"/>
      <c r="D57" s="82">
        <f>54297-D59</f>
        <v>47666</v>
      </c>
      <c r="E57" s="416">
        <f>+D_Sentr_!C58</f>
        <v>47820</v>
      </c>
      <c r="F57" s="417">
        <f>+D_Sentr_!D58</f>
        <v>47053</v>
      </c>
      <c r="G57" s="418">
        <f>+D_Sentr_!E58</f>
        <v>46453</v>
      </c>
      <c r="H57" s="418">
        <f>+D_Sentr_!F58</f>
        <v>45753</v>
      </c>
      <c r="I57" s="419">
        <f>+D_Sentr_!G58</f>
        <v>46453</v>
      </c>
      <c r="J57" s="224"/>
    </row>
    <row r="58" spans="2:12" ht="15.75">
      <c r="B58" s="69" t="s">
        <v>138</v>
      </c>
      <c r="C58" s="42"/>
      <c r="D58" s="82">
        <v>-5464</v>
      </c>
      <c r="E58" s="416">
        <f>+'D_Kap 7'!C58</f>
        <v>13838</v>
      </c>
      <c r="F58" s="417">
        <f>+'D_Kap 7'!D58</f>
        <v>27836</v>
      </c>
      <c r="G58" s="418">
        <f>+'D_Kap 7'!E58</f>
        <v>30986</v>
      </c>
      <c r="H58" s="418">
        <f>+'D_Kap 7'!F58</f>
        <v>32286</v>
      </c>
      <c r="I58" s="419">
        <f>+'D_Kap 7'!G58</f>
        <v>32286</v>
      </c>
      <c r="J58" s="224"/>
      <c r="L58" s="3"/>
    </row>
    <row r="59" spans="2:10" ht="15.75">
      <c r="B59" s="41" t="s">
        <v>85</v>
      </c>
      <c r="C59" s="42"/>
      <c r="D59" s="82">
        <f>5858+773</f>
        <v>6631</v>
      </c>
      <c r="E59" s="416">
        <f>+D_Kirken!C58</f>
        <v>6207</v>
      </c>
      <c r="F59" s="428">
        <f>+D_Kirken!D58</f>
        <v>6082</v>
      </c>
      <c r="G59" s="420">
        <f>+D_Kirken!E58</f>
        <v>5982</v>
      </c>
      <c r="H59" s="420">
        <f>+D_Kirken!F58</f>
        <v>5982</v>
      </c>
      <c r="I59" s="420">
        <f>+D_Kirken!G58</f>
        <v>5982</v>
      </c>
      <c r="J59" s="224"/>
    </row>
    <row r="60" spans="2:10" ht="15.75">
      <c r="B60" s="41" t="s">
        <v>369</v>
      </c>
      <c r="C60" s="42"/>
      <c r="D60" s="82">
        <f>312993+12254</f>
        <v>325247</v>
      </c>
      <c r="E60" s="416">
        <f>+'D_Ku-Oppv'!C58</f>
        <v>321607</v>
      </c>
      <c r="F60" s="428">
        <f>+'D_Ku-Oppv'!D58</f>
        <v>330513</v>
      </c>
      <c r="G60" s="420">
        <f>+'D_Ku-Oppv'!E58</f>
        <v>327413</v>
      </c>
      <c r="H60" s="420">
        <f>+'D_Ku-Oppv'!F58</f>
        <v>327513</v>
      </c>
      <c r="I60" s="420">
        <f>+'D_Ku-Oppv'!G58</f>
        <v>327513</v>
      </c>
      <c r="J60" s="224"/>
    </row>
    <row r="61" spans="2:10" ht="15.75">
      <c r="B61" s="69" t="s">
        <v>350</v>
      </c>
      <c r="C61" s="42"/>
      <c r="D61" s="82">
        <v>319454</v>
      </c>
      <c r="E61" s="391">
        <f>+D_H_O!C58</f>
        <v>350975</v>
      </c>
      <c r="F61" s="417">
        <f>+D_H_O!D58</f>
        <v>364075</v>
      </c>
      <c r="G61" s="420">
        <f>+D_H_O!E58</f>
        <v>358940</v>
      </c>
      <c r="H61" s="420">
        <f>+D_H_O!F58</f>
        <v>357935</v>
      </c>
      <c r="I61" s="420">
        <f>+D_H_O!G58</f>
        <v>356930</v>
      </c>
      <c r="J61" s="224"/>
    </row>
    <row r="62" spans="2:10" ht="15.75">
      <c r="B62" s="69" t="s">
        <v>370</v>
      </c>
      <c r="C62" s="42"/>
      <c r="D62" s="82"/>
      <c r="E62" s="391"/>
      <c r="F62" s="417"/>
      <c r="G62" s="420"/>
      <c r="H62" s="420"/>
      <c r="I62" s="420"/>
      <c r="J62" s="224"/>
    </row>
    <row r="63" spans="2:10" ht="15.75">
      <c r="B63" s="72" t="s">
        <v>347</v>
      </c>
      <c r="C63" s="46"/>
      <c r="D63" s="86">
        <v>69264</v>
      </c>
      <c r="E63" s="421">
        <f>+D_Teknisk!C58</f>
        <v>71567</v>
      </c>
      <c r="F63" s="422">
        <f>+D_Teknisk!D58</f>
        <v>71567</v>
      </c>
      <c r="G63" s="423">
        <f>+D_Teknisk!E58</f>
        <v>70338</v>
      </c>
      <c r="H63" s="423">
        <f>+D_Teknisk!F58</f>
        <v>71023</v>
      </c>
      <c r="I63" s="423">
        <f>+D_Teknisk!G58</f>
        <v>69468</v>
      </c>
      <c r="J63" s="224"/>
    </row>
    <row r="64" spans="2:10" ht="15.75">
      <c r="B64" s="74" t="s">
        <v>158</v>
      </c>
      <c r="C64" s="50"/>
      <c r="D64" s="51">
        <f aca="true" t="shared" si="3" ref="D64:I64">SUM(D57:D63)</f>
        <v>762798</v>
      </c>
      <c r="E64" s="424">
        <f t="shared" si="3"/>
        <v>812014</v>
      </c>
      <c r="F64" s="425">
        <f t="shared" si="3"/>
        <v>847126</v>
      </c>
      <c r="G64" s="426">
        <f t="shared" si="3"/>
        <v>840112</v>
      </c>
      <c r="H64" s="426">
        <f t="shared" si="3"/>
        <v>840492</v>
      </c>
      <c r="I64" s="427">
        <f t="shared" si="3"/>
        <v>838632</v>
      </c>
      <c r="J64" s="224"/>
    </row>
    <row r="65" spans="2:10" ht="16.5" thickBot="1">
      <c r="B65" s="172"/>
      <c r="C65" s="212"/>
      <c r="D65" s="360"/>
      <c r="E65" s="173"/>
      <c r="F65" s="353"/>
      <c r="G65" s="175"/>
      <c r="H65" s="175"/>
      <c r="I65" s="176"/>
      <c r="J65" s="224"/>
    </row>
    <row r="66" spans="2:9" ht="16.5" thickBot="1">
      <c r="B66" s="91" t="s">
        <v>86</v>
      </c>
      <c r="C66" s="92"/>
      <c r="D66" s="94">
        <f aca="true" t="shared" si="4" ref="D66:I66">+D23+D39+D51+D64+D54+D53</f>
        <v>0</v>
      </c>
      <c r="E66" s="94">
        <f t="shared" si="4"/>
        <v>-40</v>
      </c>
      <c r="F66" s="395">
        <f t="shared" si="4"/>
        <v>-34</v>
      </c>
      <c r="G66" s="396">
        <f t="shared" si="4"/>
        <v>-3</v>
      </c>
      <c r="H66" s="395">
        <f t="shared" si="4"/>
        <v>-38</v>
      </c>
      <c r="I66" s="395">
        <f t="shared" si="4"/>
        <v>-13</v>
      </c>
    </row>
    <row r="68" spans="2:9" ht="12.75">
      <c r="B68" s="96" t="s">
        <v>19</v>
      </c>
      <c r="C68" s="97">
        <f>+F66+G66+H66+I66-H44</f>
        <v>-88</v>
      </c>
      <c r="D68" s="191"/>
      <c r="E68" s="216"/>
      <c r="F68" s="217"/>
      <c r="G68" s="217"/>
      <c r="H68" s="217"/>
      <c r="I68" s="217"/>
    </row>
    <row r="69" ht="12.75">
      <c r="D69" s="190"/>
    </row>
    <row r="71" ht="12.75">
      <c r="E71" s="190"/>
    </row>
  </sheetData>
  <sheetProtection/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70" r:id="rId3"/>
  <headerFooter alignWithMargins="0">
    <oddFooter>&amp;L&amp;Z&amp;F&amp;RDato: &amp;D
Klokken: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125" workbookViewId="0" topLeftCell="A1">
      <pane ySplit="6" topLeftCell="BM7" activePane="bottomLeft" state="frozen"/>
      <selection pane="topLeft" activeCell="A1" sqref="A1"/>
      <selection pane="bottomLeft" activeCell="D40" sqref="D40"/>
    </sheetView>
  </sheetViews>
  <sheetFormatPr defaultColWidth="9.8515625" defaultRowHeight="12.75"/>
  <cols>
    <col min="1" max="1" width="38.7109375" style="192" customWidth="1"/>
    <col min="2" max="2" width="11.28125" style="193" customWidth="1"/>
    <col min="3" max="3" width="13.00390625" style="194" customWidth="1"/>
    <col min="4" max="7" width="11.7109375" style="194" customWidth="1"/>
    <col min="8" max="16384" width="9.8515625" style="192" customWidth="1"/>
  </cols>
  <sheetData>
    <row r="1" ht="15.75">
      <c r="G1" s="195"/>
    </row>
    <row r="2" spans="1:7" ht="26.25" thickBot="1">
      <c r="A2" s="99" t="s">
        <v>84</v>
      </c>
      <c r="B2" s="196"/>
      <c r="C2" s="197"/>
      <c r="D2" s="197"/>
      <c r="E2" s="197"/>
      <c r="F2" s="8"/>
      <c r="G2" s="9" t="s">
        <v>49</v>
      </c>
    </row>
    <row r="3" spans="1:7" ht="19.5" thickTop="1">
      <c r="A3" s="198"/>
      <c r="B3" s="199"/>
      <c r="C3" s="200"/>
      <c r="D3" s="200"/>
      <c r="E3" s="200"/>
      <c r="F3" s="200"/>
      <c r="G3" s="200"/>
    </row>
    <row r="4" spans="1:7" ht="22.5">
      <c r="A4" s="201"/>
      <c r="B4" s="202"/>
      <c r="C4" s="16" t="s">
        <v>87</v>
      </c>
      <c r="D4" s="103"/>
      <c r="E4" s="18" t="s">
        <v>51</v>
      </c>
      <c r="F4" s="19"/>
      <c r="G4" s="20"/>
    </row>
    <row r="5" spans="1:7" ht="18.75">
      <c r="A5" s="203"/>
      <c r="B5" s="204"/>
      <c r="C5" s="24" t="s">
        <v>88</v>
      </c>
      <c r="D5" s="104" t="s">
        <v>54</v>
      </c>
      <c r="E5" s="26"/>
      <c r="F5" s="27"/>
      <c r="G5" s="28"/>
    </row>
    <row r="6" spans="1:7" ht="20.25">
      <c r="A6" s="29" t="s">
        <v>55</v>
      </c>
      <c r="B6" s="205" t="s">
        <v>56</v>
      </c>
      <c r="C6" s="1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36" t="s">
        <v>89</v>
      </c>
      <c r="B7" s="107"/>
      <c r="C7" s="108">
        <v>47871</v>
      </c>
      <c r="D7" s="109">
        <f>+C58</f>
        <v>47820</v>
      </c>
      <c r="E7" s="110">
        <f>+D7</f>
        <v>47820</v>
      </c>
      <c r="F7" s="111">
        <f>+D7</f>
        <v>47820</v>
      </c>
      <c r="G7" s="111">
        <f>+D7</f>
        <v>47820</v>
      </c>
    </row>
    <row r="8" spans="1:7" ht="15.75">
      <c r="A8" s="78" t="s">
        <v>367</v>
      </c>
      <c r="B8" s="107"/>
      <c r="C8" s="112">
        <v>-1213</v>
      </c>
      <c r="D8" s="113">
        <f>-C43</f>
        <v>-1185</v>
      </c>
      <c r="E8" s="65">
        <f>-C43</f>
        <v>-1185</v>
      </c>
      <c r="F8" s="40">
        <f>-C43</f>
        <v>-1185</v>
      </c>
      <c r="G8" s="40">
        <f>-C43</f>
        <v>-1185</v>
      </c>
    </row>
    <row r="9" spans="1:7" ht="15.75">
      <c r="A9" s="78"/>
      <c r="B9" s="107"/>
      <c r="C9" s="112"/>
      <c r="D9" s="113"/>
      <c r="E9" s="65"/>
      <c r="F9" s="40"/>
      <c r="G9" s="40"/>
    </row>
    <row r="10" spans="1:7" ht="15.75">
      <c r="A10" s="36" t="s">
        <v>90</v>
      </c>
      <c r="B10" s="107"/>
      <c r="C10" s="112"/>
      <c r="D10" s="113"/>
      <c r="E10" s="114"/>
      <c r="F10" s="111"/>
      <c r="G10" s="111"/>
    </row>
    <row r="11" spans="1:7" ht="15.75">
      <c r="A11" s="69" t="s">
        <v>205</v>
      </c>
      <c r="B11" s="42" t="s">
        <v>149</v>
      </c>
      <c r="C11" s="43">
        <f>795+595+31+34</f>
        <v>1455</v>
      </c>
      <c r="D11" s="113">
        <f>108+300-31-34</f>
        <v>343</v>
      </c>
      <c r="E11" s="71">
        <f>+D11</f>
        <v>343</v>
      </c>
      <c r="F11" s="71">
        <f>+E11</f>
        <v>343</v>
      </c>
      <c r="G11" s="71">
        <f>+F11</f>
        <v>343</v>
      </c>
    </row>
    <row r="12" spans="1:7" ht="15.75">
      <c r="A12" s="69" t="s">
        <v>355</v>
      </c>
      <c r="B12" s="42" t="s">
        <v>149</v>
      </c>
      <c r="C12" s="43">
        <v>-117</v>
      </c>
      <c r="D12" s="113"/>
      <c r="E12" s="71"/>
      <c r="F12" s="71"/>
      <c r="G12" s="71"/>
    </row>
    <row r="13" spans="1:7" ht="15.75">
      <c r="A13" s="69" t="s">
        <v>371</v>
      </c>
      <c r="B13" s="42">
        <v>1320</v>
      </c>
      <c r="C13" s="43"/>
      <c r="D13" s="113">
        <v>100</v>
      </c>
      <c r="E13" s="71">
        <v>200</v>
      </c>
      <c r="F13" s="71">
        <v>200</v>
      </c>
      <c r="G13" s="71">
        <v>200</v>
      </c>
    </row>
    <row r="14" spans="1:7" ht="15.75">
      <c r="A14" s="69" t="s">
        <v>235</v>
      </c>
      <c r="B14" s="42">
        <v>1041</v>
      </c>
      <c r="C14" s="43">
        <v>100</v>
      </c>
      <c r="D14" s="113"/>
      <c r="E14" s="71">
        <v>-100</v>
      </c>
      <c r="F14" s="71">
        <v>-100</v>
      </c>
      <c r="G14" s="71">
        <v>-100</v>
      </c>
    </row>
    <row r="15" spans="1:7" ht="15.75">
      <c r="A15" s="69" t="s">
        <v>339</v>
      </c>
      <c r="B15" s="42" t="s">
        <v>149</v>
      </c>
      <c r="C15" s="43"/>
      <c r="D15" s="113"/>
      <c r="E15" s="430">
        <v>-900</v>
      </c>
      <c r="F15" s="430">
        <v>-900</v>
      </c>
      <c r="G15" s="430">
        <v>-900</v>
      </c>
    </row>
    <row r="16" spans="1:7" ht="15.75">
      <c r="A16" s="69" t="s">
        <v>201</v>
      </c>
      <c r="B16" s="42">
        <v>1091</v>
      </c>
      <c r="C16" s="43">
        <v>-150</v>
      </c>
      <c r="D16" s="113"/>
      <c r="E16" s="71"/>
      <c r="F16" s="71"/>
      <c r="G16" s="71"/>
    </row>
    <row r="17" spans="1:7" ht="15.75">
      <c r="A17" s="69" t="s">
        <v>240</v>
      </c>
      <c r="B17" s="42">
        <v>1440</v>
      </c>
      <c r="C17" s="43">
        <v>-44</v>
      </c>
      <c r="D17" s="113"/>
      <c r="E17" s="71"/>
      <c r="F17" s="71"/>
      <c r="G17" s="71"/>
    </row>
    <row r="18" spans="1:7" ht="15.75">
      <c r="A18" s="69" t="s">
        <v>239</v>
      </c>
      <c r="B18" s="42">
        <v>1082</v>
      </c>
      <c r="C18" s="43">
        <v>-715</v>
      </c>
      <c r="D18" s="113"/>
      <c r="E18" s="71"/>
      <c r="F18" s="71"/>
      <c r="G18" s="71"/>
    </row>
    <row r="19" spans="1:7" ht="15.75">
      <c r="A19" s="69" t="s">
        <v>220</v>
      </c>
      <c r="B19" s="42" t="s">
        <v>221</v>
      </c>
      <c r="C19" s="43">
        <v>140</v>
      </c>
      <c r="D19" s="113"/>
      <c r="E19" s="71"/>
      <c r="F19" s="71"/>
      <c r="G19" s="71"/>
    </row>
    <row r="20" spans="1:7" s="223" customFormat="1" ht="15.75">
      <c r="A20" s="69" t="s">
        <v>364</v>
      </c>
      <c r="B20" s="42">
        <v>1070</v>
      </c>
      <c r="C20" s="43"/>
      <c r="D20" s="113">
        <v>-275</v>
      </c>
      <c r="E20" s="71">
        <v>-275</v>
      </c>
      <c r="F20" s="71">
        <v>-275</v>
      </c>
      <c r="G20" s="71">
        <v>-275</v>
      </c>
    </row>
    <row r="21" spans="1:7" s="223" customFormat="1" ht="15.75">
      <c r="A21" s="69" t="s">
        <v>257</v>
      </c>
      <c r="B21" s="42" t="s">
        <v>330</v>
      </c>
      <c r="C21" s="43">
        <v>100</v>
      </c>
      <c r="D21" s="113"/>
      <c r="E21" s="71"/>
      <c r="F21" s="71"/>
      <c r="G21" s="71"/>
    </row>
    <row r="22" spans="1:7" s="223" customFormat="1" ht="15.75">
      <c r="A22" s="69" t="s">
        <v>312</v>
      </c>
      <c r="B22" s="42">
        <v>1230</v>
      </c>
      <c r="C22" s="43">
        <v>300</v>
      </c>
      <c r="D22" s="113"/>
      <c r="E22" s="71"/>
      <c r="F22" s="71"/>
      <c r="G22" s="71"/>
    </row>
    <row r="23" spans="1:7" s="223" customFormat="1" ht="15.75">
      <c r="A23" s="69" t="s">
        <v>313</v>
      </c>
      <c r="B23" s="42"/>
      <c r="C23" s="43">
        <v>715</v>
      </c>
      <c r="D23" s="113"/>
      <c r="E23" s="71"/>
      <c r="F23" s="71"/>
      <c r="G23" s="71"/>
    </row>
    <row r="24" spans="1:7" s="223" customFormat="1" ht="15.75">
      <c r="A24" s="78" t="s">
        <v>270</v>
      </c>
      <c r="B24" s="55">
        <v>1151</v>
      </c>
      <c r="C24" s="43">
        <v>100</v>
      </c>
      <c r="D24" s="113"/>
      <c r="E24" s="65"/>
      <c r="F24" s="40"/>
      <c r="G24" s="40"/>
    </row>
    <row r="25" spans="1:7" s="223" customFormat="1" ht="15.75">
      <c r="A25" s="78" t="s">
        <v>275</v>
      </c>
      <c r="B25" s="55">
        <v>1010</v>
      </c>
      <c r="C25" s="43">
        <v>-18</v>
      </c>
      <c r="D25" s="113"/>
      <c r="E25" s="65"/>
      <c r="F25" s="40"/>
      <c r="G25" s="40"/>
    </row>
    <row r="26" spans="1:7" s="223" customFormat="1" ht="15.75">
      <c r="A26" s="78" t="s">
        <v>372</v>
      </c>
      <c r="B26" s="55">
        <v>1300</v>
      </c>
      <c r="C26" s="43">
        <v>125</v>
      </c>
      <c r="D26" s="113"/>
      <c r="E26" s="65"/>
      <c r="F26" s="40"/>
      <c r="G26" s="40"/>
    </row>
    <row r="27" spans="1:7" s="223" customFormat="1" ht="15.75">
      <c r="A27" s="78" t="s">
        <v>314</v>
      </c>
      <c r="B27" s="55">
        <v>1230</v>
      </c>
      <c r="C27" s="43">
        <v>150</v>
      </c>
      <c r="D27" s="113"/>
      <c r="E27" s="65"/>
      <c r="F27" s="40"/>
      <c r="G27" s="40"/>
    </row>
    <row r="28" spans="1:7" s="223" customFormat="1" ht="15.75">
      <c r="A28" s="78" t="s">
        <v>279</v>
      </c>
      <c r="B28" s="55"/>
      <c r="C28" s="43"/>
      <c r="D28" s="113">
        <v>-800</v>
      </c>
      <c r="E28" s="65">
        <v>-800</v>
      </c>
      <c r="F28" s="40">
        <v>-800</v>
      </c>
      <c r="G28" s="40">
        <v>-800</v>
      </c>
    </row>
    <row r="29" spans="1:7" s="223" customFormat="1" ht="15.75">
      <c r="A29" s="78" t="s">
        <v>280</v>
      </c>
      <c r="B29" s="55"/>
      <c r="C29" s="43">
        <v>-290</v>
      </c>
      <c r="D29" s="113"/>
      <c r="E29" s="65"/>
      <c r="F29" s="40"/>
      <c r="G29" s="40"/>
    </row>
    <row r="30" spans="1:7" ht="15.75">
      <c r="A30" s="119" t="s">
        <v>201</v>
      </c>
      <c r="B30" s="42">
        <v>1091</v>
      </c>
      <c r="C30" s="43">
        <v>300</v>
      </c>
      <c r="D30" s="113"/>
      <c r="E30" s="71"/>
      <c r="F30" s="71"/>
      <c r="G30" s="71"/>
    </row>
    <row r="31" spans="1:7" s="223" customFormat="1" ht="15.75">
      <c r="A31" s="78" t="s">
        <v>282</v>
      </c>
      <c r="B31" s="55"/>
      <c r="C31" s="43"/>
      <c r="D31" s="113">
        <v>650</v>
      </c>
      <c r="E31" s="65">
        <v>650</v>
      </c>
      <c r="F31" s="40">
        <v>650</v>
      </c>
      <c r="G31" s="40">
        <v>650</v>
      </c>
    </row>
    <row r="32" spans="1:7" s="223" customFormat="1" ht="15.75">
      <c r="A32" s="78" t="s">
        <v>287</v>
      </c>
      <c r="B32" s="55"/>
      <c r="C32" s="43">
        <v>-109</v>
      </c>
      <c r="D32" s="113"/>
      <c r="E32" s="65"/>
      <c r="F32" s="40"/>
      <c r="G32" s="40"/>
    </row>
    <row r="33" spans="1:7" s="223" customFormat="1" ht="15.75">
      <c r="A33" s="375" t="s">
        <v>341</v>
      </c>
      <c r="B33" s="376">
        <v>1440</v>
      </c>
      <c r="C33" s="377">
        <v>-2065</v>
      </c>
      <c r="D33" s="113"/>
      <c r="E33" s="378"/>
      <c r="F33" s="379"/>
      <c r="G33" s="379"/>
    </row>
    <row r="34" spans="1:7" ht="16.5" thickBot="1">
      <c r="A34" s="133" t="s">
        <v>92</v>
      </c>
      <c r="B34" s="42"/>
      <c r="C34" s="121">
        <f>SUM(C10:C33)</f>
        <v>-23</v>
      </c>
      <c r="D34" s="113"/>
      <c r="E34" s="71"/>
      <c r="F34" s="71"/>
      <c r="G34" s="71"/>
    </row>
    <row r="35" spans="1:7" ht="16.5" thickTop="1">
      <c r="A35" s="119"/>
      <c r="B35" s="42"/>
      <c r="C35" s="38"/>
      <c r="D35" s="113"/>
      <c r="E35" s="71"/>
      <c r="F35" s="71"/>
      <c r="G35" s="71"/>
    </row>
    <row r="36" spans="1:7" ht="15.75">
      <c r="A36" s="133" t="s">
        <v>93</v>
      </c>
      <c r="B36" s="42"/>
      <c r="C36" s="43"/>
      <c r="D36" s="113" t="s">
        <v>208</v>
      </c>
      <c r="E36" s="71"/>
      <c r="F36" s="71"/>
      <c r="G36" s="71"/>
    </row>
    <row r="37" spans="1:7" ht="15.75">
      <c r="A37" s="119" t="s">
        <v>291</v>
      </c>
      <c r="B37" s="42">
        <v>1031</v>
      </c>
      <c r="C37" s="43">
        <v>700</v>
      </c>
      <c r="D37" s="113"/>
      <c r="E37" s="71"/>
      <c r="F37" s="71"/>
      <c r="G37" s="71">
        <v>700</v>
      </c>
    </row>
    <row r="38" spans="1:7" ht="15.75">
      <c r="A38" s="119" t="s">
        <v>213</v>
      </c>
      <c r="B38" s="42">
        <v>1090</v>
      </c>
      <c r="C38" s="43">
        <v>210</v>
      </c>
      <c r="D38" s="241"/>
      <c r="E38" s="247"/>
      <c r="F38" s="247"/>
      <c r="G38" s="247"/>
    </row>
    <row r="39" spans="1:7" ht="15.75">
      <c r="A39" s="54" t="s">
        <v>271</v>
      </c>
      <c r="B39" s="55">
        <v>1300</v>
      </c>
      <c r="C39" s="43"/>
      <c r="D39" s="113"/>
      <c r="E39" s="71"/>
      <c r="F39" s="71"/>
      <c r="G39" s="71"/>
    </row>
    <row r="40" spans="1:7" ht="15.75">
      <c r="A40" s="78" t="s">
        <v>217</v>
      </c>
      <c r="B40" s="55" t="s">
        <v>149</v>
      </c>
      <c r="C40" s="43"/>
      <c r="D40" s="113">
        <v>400</v>
      </c>
      <c r="E40" s="71"/>
      <c r="F40" s="71"/>
      <c r="G40" s="71"/>
    </row>
    <row r="41" spans="1:7" ht="15.75">
      <c r="A41" s="78" t="s">
        <v>356</v>
      </c>
      <c r="B41" s="55"/>
      <c r="C41" s="43">
        <v>275</v>
      </c>
      <c r="D41" s="113"/>
      <c r="E41" s="71"/>
      <c r="F41" s="71"/>
      <c r="G41" s="71"/>
    </row>
    <row r="42" spans="1:7" ht="15.75">
      <c r="A42" s="78" t="s">
        <v>186</v>
      </c>
      <c r="B42" s="55">
        <v>1031</v>
      </c>
      <c r="C42" s="43"/>
      <c r="D42" s="113"/>
      <c r="E42" s="71">
        <v>700</v>
      </c>
      <c r="F42" s="71"/>
      <c r="G42" s="71"/>
    </row>
    <row r="43" spans="1:7" ht="16.5" thickBot="1">
      <c r="A43" s="81" t="s">
        <v>94</v>
      </c>
      <c r="B43" s="42"/>
      <c r="C43" s="121">
        <f>SUM(C36:C42)</f>
        <v>1185</v>
      </c>
      <c r="D43" s="113"/>
      <c r="E43" s="71"/>
      <c r="F43" s="71"/>
      <c r="G43" s="71"/>
    </row>
    <row r="44" spans="1:7" ht="16.5" thickTop="1">
      <c r="A44" s="119"/>
      <c r="B44" s="42"/>
      <c r="C44" s="38"/>
      <c r="D44" s="113"/>
      <c r="E44" s="71"/>
      <c r="F44" s="71"/>
      <c r="G44" s="71"/>
    </row>
    <row r="45" spans="1:7" ht="15.75">
      <c r="A45" s="119"/>
      <c r="B45" s="42"/>
      <c r="C45" s="38"/>
      <c r="D45" s="113"/>
      <c r="E45" s="71"/>
      <c r="F45" s="71"/>
      <c r="G45" s="71"/>
    </row>
    <row r="46" spans="1:7" ht="15.75">
      <c r="A46" s="119"/>
      <c r="B46" s="42"/>
      <c r="C46" s="38"/>
      <c r="D46" s="113"/>
      <c r="E46" s="71"/>
      <c r="F46" s="71"/>
      <c r="G46" s="71"/>
    </row>
    <row r="47" spans="1:7" ht="15.75">
      <c r="A47" s="119"/>
      <c r="B47" s="42"/>
      <c r="C47" s="38"/>
      <c r="D47" s="113"/>
      <c r="E47" s="71"/>
      <c r="F47" s="71"/>
      <c r="G47" s="71"/>
    </row>
    <row r="48" spans="1:7" ht="15.75">
      <c r="A48" s="119"/>
      <c r="B48" s="42"/>
      <c r="C48" s="38"/>
      <c r="D48" s="113"/>
      <c r="E48" s="71"/>
      <c r="F48" s="71"/>
      <c r="G48" s="71"/>
    </row>
    <row r="49" spans="1:7" ht="15.75">
      <c r="A49" s="119"/>
      <c r="B49" s="42"/>
      <c r="C49" s="38"/>
      <c r="D49" s="113"/>
      <c r="E49" s="71"/>
      <c r="F49" s="71"/>
      <c r="G49" s="71"/>
    </row>
    <row r="50" spans="1:7" ht="15.75">
      <c r="A50" s="119"/>
      <c r="B50" s="42"/>
      <c r="C50" s="38"/>
      <c r="D50" s="113"/>
      <c r="E50" s="71"/>
      <c r="F50" s="71"/>
      <c r="G50" s="71"/>
    </row>
    <row r="51" spans="1:7" ht="15.75">
      <c r="A51" s="119"/>
      <c r="B51" s="42"/>
      <c r="C51" s="38"/>
      <c r="D51" s="113"/>
      <c r="E51" s="71"/>
      <c r="F51" s="71"/>
      <c r="G51" s="71"/>
    </row>
    <row r="52" spans="1:7" ht="15.75">
      <c r="A52" s="119"/>
      <c r="B52" s="42"/>
      <c r="C52" s="38"/>
      <c r="D52" s="113"/>
      <c r="E52" s="71"/>
      <c r="F52" s="71"/>
      <c r="G52" s="71"/>
    </row>
    <row r="53" spans="1:7" ht="15.75">
      <c r="A53" s="119"/>
      <c r="B53" s="42"/>
      <c r="C53" s="38"/>
      <c r="D53" s="113"/>
      <c r="E53" s="71"/>
      <c r="F53" s="71"/>
      <c r="G53" s="71"/>
    </row>
    <row r="54" spans="1:7" ht="15.75">
      <c r="A54" s="119"/>
      <c r="B54" s="42"/>
      <c r="C54" s="38"/>
      <c r="D54" s="113"/>
      <c r="E54" s="71"/>
      <c r="F54" s="71"/>
      <c r="G54" s="71"/>
    </row>
    <row r="55" spans="1:7" ht="15.75">
      <c r="A55" s="119"/>
      <c r="B55" s="42"/>
      <c r="C55" s="38"/>
      <c r="D55" s="113"/>
      <c r="E55" s="71"/>
      <c r="F55" s="71"/>
      <c r="G55" s="71"/>
    </row>
    <row r="56" spans="1:7" ht="15.75">
      <c r="A56" s="119"/>
      <c r="B56" s="42"/>
      <c r="C56" s="38"/>
      <c r="D56" s="113"/>
      <c r="E56" s="71"/>
      <c r="F56" s="71"/>
      <c r="G56" s="71"/>
    </row>
    <row r="57" spans="1:7" ht="16.5" thickBot="1">
      <c r="A57" s="119"/>
      <c r="B57" s="42"/>
      <c r="C57" s="38"/>
      <c r="D57" s="113"/>
      <c r="E57" s="71"/>
      <c r="F57" s="71"/>
      <c r="G57" s="71"/>
    </row>
    <row r="58" spans="1:7" ht="16.5" thickBot="1">
      <c r="A58" s="91" t="s">
        <v>95</v>
      </c>
      <c r="B58" s="92"/>
      <c r="C58" s="206">
        <f>+C7+C34+C43+C8</f>
        <v>47820</v>
      </c>
      <c r="D58" s="131">
        <f>SUM(D7:D57)</f>
        <v>47053</v>
      </c>
      <c r="E58" s="95">
        <f>SUM(E7:E57)</f>
        <v>46453</v>
      </c>
      <c r="F58" s="95">
        <f>SUM(F7:F57)</f>
        <v>45753</v>
      </c>
      <c r="G58" s="95">
        <f>SUM(G7:G57)</f>
        <v>46453</v>
      </c>
    </row>
    <row r="64" ht="12.75">
      <c r="E64" s="213"/>
    </row>
  </sheetData>
  <sheetProtection/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18" sqref="D18"/>
    </sheetView>
  </sheetViews>
  <sheetFormatPr defaultColWidth="9.8515625" defaultRowHeight="12.75"/>
  <cols>
    <col min="1" max="1" width="38.7109375" style="1" customWidth="1"/>
    <col min="2" max="2" width="11.28125" style="2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99" t="s">
        <v>85</v>
      </c>
      <c r="B2" s="6"/>
      <c r="C2" s="7"/>
      <c r="D2" s="7"/>
      <c r="E2" s="7"/>
      <c r="F2" s="8"/>
      <c r="G2" s="9" t="s">
        <v>49</v>
      </c>
    </row>
    <row r="3" spans="1:7" ht="18.75" thickTop="1">
      <c r="A3" s="10"/>
      <c r="B3" s="11"/>
      <c r="C3" s="12"/>
      <c r="D3" s="12"/>
      <c r="E3" s="12"/>
      <c r="F3" s="12"/>
      <c r="G3" s="12"/>
    </row>
    <row r="4" spans="1:7" ht="22.5">
      <c r="A4" s="13"/>
      <c r="B4" s="14"/>
      <c r="C4" s="16" t="s">
        <v>87</v>
      </c>
      <c r="D4" s="103"/>
      <c r="E4" s="18" t="s">
        <v>51</v>
      </c>
      <c r="F4" s="19"/>
      <c r="G4" s="20"/>
    </row>
    <row r="5" spans="1:7" ht="18.75">
      <c r="A5" s="21"/>
      <c r="B5" s="22"/>
      <c r="C5" s="24" t="s">
        <v>88</v>
      </c>
      <c r="D5" s="104" t="s">
        <v>54</v>
      </c>
      <c r="E5" s="26"/>
      <c r="F5" s="27"/>
      <c r="G5" s="28"/>
    </row>
    <row r="6" spans="1:7" ht="20.25">
      <c r="A6" s="29" t="s">
        <v>55</v>
      </c>
      <c r="B6" s="30" t="s">
        <v>56</v>
      </c>
      <c r="C6" s="1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36" t="s">
        <v>89</v>
      </c>
      <c r="B7" s="55">
        <v>1150</v>
      </c>
      <c r="C7" s="136">
        <v>5858</v>
      </c>
      <c r="D7" s="137">
        <f>+C58</f>
        <v>6207</v>
      </c>
      <c r="E7" s="111">
        <f>+D7</f>
        <v>6207</v>
      </c>
      <c r="F7" s="111">
        <f>+D7</f>
        <v>6207</v>
      </c>
      <c r="G7" s="111">
        <f>+D7</f>
        <v>6207</v>
      </c>
    </row>
    <row r="8" spans="1:7" ht="15.75">
      <c r="A8" s="78" t="s">
        <v>367</v>
      </c>
      <c r="B8" s="55">
        <v>1150</v>
      </c>
      <c r="C8" s="136">
        <v>-100</v>
      </c>
      <c r="D8" s="138">
        <f>-C20</f>
        <v>-225</v>
      </c>
      <c r="E8" s="40">
        <f>-C20</f>
        <v>-225</v>
      </c>
      <c r="F8" s="40">
        <f>-C20</f>
        <v>-225</v>
      </c>
      <c r="G8" s="40">
        <f>-C20</f>
        <v>-225</v>
      </c>
    </row>
    <row r="9" spans="1:7" ht="15.75">
      <c r="A9" s="78"/>
      <c r="B9" s="55"/>
      <c r="C9" s="136"/>
      <c r="D9" s="138"/>
      <c r="E9" s="40"/>
      <c r="F9" s="40"/>
      <c r="G9" s="40"/>
    </row>
    <row r="10" spans="1:7" ht="15.75">
      <c r="A10" s="36" t="s">
        <v>90</v>
      </c>
      <c r="B10" s="55"/>
      <c r="C10" s="136"/>
      <c r="D10" s="137"/>
      <c r="E10" s="111"/>
      <c r="F10" s="111"/>
      <c r="G10" s="111"/>
    </row>
    <row r="11" spans="1:7" ht="15.75">
      <c r="A11" s="78" t="s">
        <v>37</v>
      </c>
      <c r="B11" s="55"/>
      <c r="C11" s="38">
        <v>224</v>
      </c>
      <c r="D11" s="387"/>
      <c r="E11" s="40"/>
      <c r="F11" s="40"/>
      <c r="G11" s="40"/>
    </row>
    <row r="12" spans="1:7" s="143" customFormat="1" ht="16.5" thickBot="1">
      <c r="A12" s="139" t="s">
        <v>98</v>
      </c>
      <c r="B12" s="160"/>
      <c r="C12" s="121">
        <f>SUM(C10:C11)</f>
        <v>224</v>
      </c>
      <c r="D12" s="141"/>
      <c r="E12" s="142"/>
      <c r="F12" s="142"/>
      <c r="G12" s="142"/>
    </row>
    <row r="13" spans="1:7" s="143" customFormat="1" ht="16.5" thickTop="1">
      <c r="A13" s="139"/>
      <c r="B13" s="160"/>
      <c r="C13" s="173"/>
      <c r="D13" s="141"/>
      <c r="E13" s="142"/>
      <c r="F13" s="142"/>
      <c r="G13" s="142"/>
    </row>
    <row r="14" spans="1:7" ht="15.75">
      <c r="A14" s="144"/>
      <c r="B14" s="234"/>
      <c r="C14" s="44"/>
      <c r="D14" s="120"/>
      <c r="E14" s="71"/>
      <c r="F14" s="71"/>
      <c r="G14" s="71"/>
    </row>
    <row r="15" spans="1:7" ht="15.75">
      <c r="A15" s="81" t="s">
        <v>93</v>
      </c>
      <c r="B15" s="234"/>
      <c r="C15" s="44"/>
      <c r="D15" s="120"/>
      <c r="E15" s="71"/>
      <c r="F15" s="71"/>
      <c r="G15" s="71"/>
    </row>
    <row r="16" spans="1:7" ht="15.75">
      <c r="A16" s="69" t="s">
        <v>38</v>
      </c>
      <c r="B16" s="42">
        <v>1150</v>
      </c>
      <c r="C16" s="43">
        <v>50</v>
      </c>
      <c r="D16" s="120"/>
      <c r="E16" s="71"/>
      <c r="F16" s="71"/>
      <c r="G16" s="71"/>
    </row>
    <row r="17" spans="1:7" ht="15.75">
      <c r="A17" s="69" t="s">
        <v>39</v>
      </c>
      <c r="B17" s="42">
        <v>1150</v>
      </c>
      <c r="C17" s="43">
        <v>75</v>
      </c>
      <c r="D17" s="120"/>
      <c r="E17" s="71"/>
      <c r="F17" s="71"/>
      <c r="G17" s="71"/>
    </row>
    <row r="18" spans="1:7" ht="15.75">
      <c r="A18" s="69" t="s">
        <v>9</v>
      </c>
      <c r="B18" s="42">
        <v>1150</v>
      </c>
      <c r="C18" s="43"/>
      <c r="D18" s="438">
        <v>100</v>
      </c>
      <c r="E18" s="71"/>
      <c r="F18" s="71"/>
      <c r="G18" s="71"/>
    </row>
    <row r="19" spans="1:7" ht="15.75">
      <c r="A19" s="69" t="s">
        <v>40</v>
      </c>
      <c r="B19" s="42">
        <v>1150</v>
      </c>
      <c r="C19" s="43">
        <v>100</v>
      </c>
      <c r="D19" s="120"/>
      <c r="E19" s="71"/>
      <c r="F19" s="71"/>
      <c r="G19" s="71"/>
    </row>
    <row r="20" spans="1:7" s="143" customFormat="1" ht="16.5" thickBot="1">
      <c r="A20" s="81" t="s">
        <v>99</v>
      </c>
      <c r="B20" s="160"/>
      <c r="C20" s="121">
        <f>SUM(C15:C19)</f>
        <v>225</v>
      </c>
      <c r="D20" s="141"/>
      <c r="E20" s="142"/>
      <c r="F20" s="142"/>
      <c r="G20" s="142"/>
    </row>
    <row r="21" spans="1:7" ht="16.5" thickTop="1">
      <c r="A21" s="208"/>
      <c r="B21" s="234"/>
      <c r="C21" s="145"/>
      <c r="D21" s="120"/>
      <c r="E21" s="71"/>
      <c r="F21" s="71"/>
      <c r="G21" s="71"/>
    </row>
    <row r="22" spans="1:7" ht="15.75">
      <c r="A22" s="208"/>
      <c r="B22" s="234"/>
      <c r="C22" s="44"/>
      <c r="D22" s="120"/>
      <c r="E22" s="71"/>
      <c r="F22" s="71"/>
      <c r="G22" s="71"/>
    </row>
    <row r="23" spans="1:7" ht="15.75">
      <c r="A23" s="208"/>
      <c r="B23" s="234"/>
      <c r="C23" s="44"/>
      <c r="D23" s="120"/>
      <c r="E23" s="71"/>
      <c r="F23" s="71"/>
      <c r="G23" s="71"/>
    </row>
    <row r="24" spans="1:7" ht="15.75">
      <c r="A24" s="208"/>
      <c r="B24" s="234"/>
      <c r="C24" s="44"/>
      <c r="D24" s="120"/>
      <c r="E24" s="71"/>
      <c r="F24" s="71"/>
      <c r="G24" s="71"/>
    </row>
    <row r="25" spans="1:7" ht="15.75">
      <c r="A25" s="208"/>
      <c r="B25" s="234"/>
      <c r="C25" s="44"/>
      <c r="D25" s="120"/>
      <c r="E25" s="71"/>
      <c r="F25" s="71"/>
      <c r="G25" s="71"/>
    </row>
    <row r="26" spans="1:7" ht="15.75">
      <c r="A26" s="208"/>
      <c r="B26" s="234"/>
      <c r="C26" s="44"/>
      <c r="D26" s="120"/>
      <c r="E26" s="71"/>
      <c r="F26" s="71"/>
      <c r="G26" s="71"/>
    </row>
    <row r="27" spans="1:7" ht="15.75">
      <c r="A27" s="208"/>
      <c r="B27" s="234"/>
      <c r="C27" s="44"/>
      <c r="D27" s="120"/>
      <c r="E27" s="71"/>
      <c r="F27" s="71"/>
      <c r="G27" s="71"/>
    </row>
    <row r="28" spans="1:7" ht="15.75">
      <c r="A28" s="208"/>
      <c r="B28" s="234"/>
      <c r="C28" s="44"/>
      <c r="D28" s="120"/>
      <c r="E28" s="71"/>
      <c r="F28" s="71"/>
      <c r="G28" s="71"/>
    </row>
    <row r="29" spans="1:7" ht="15.75">
      <c r="A29" s="208"/>
      <c r="B29" s="234"/>
      <c r="C29" s="44"/>
      <c r="D29" s="120"/>
      <c r="E29" s="71"/>
      <c r="F29" s="71"/>
      <c r="G29" s="71"/>
    </row>
    <row r="30" spans="1:7" ht="15.75">
      <c r="A30" s="208"/>
      <c r="B30" s="234"/>
      <c r="C30" s="44"/>
      <c r="D30" s="120"/>
      <c r="E30" s="71"/>
      <c r="F30" s="71"/>
      <c r="G30" s="71"/>
    </row>
    <row r="31" spans="1:7" ht="15.75">
      <c r="A31" s="208"/>
      <c r="B31" s="234"/>
      <c r="C31" s="44"/>
      <c r="D31" s="120"/>
      <c r="E31" s="71"/>
      <c r="F31" s="71"/>
      <c r="G31" s="71"/>
    </row>
    <row r="32" spans="1:7" ht="15.75">
      <c r="A32" s="208"/>
      <c r="B32" s="234"/>
      <c r="C32" s="44"/>
      <c r="D32" s="120"/>
      <c r="E32" s="71"/>
      <c r="F32" s="71"/>
      <c r="G32" s="71"/>
    </row>
    <row r="33" spans="1:7" ht="15.75">
      <c r="A33" s="208"/>
      <c r="B33" s="234"/>
      <c r="C33" s="44"/>
      <c r="D33" s="120"/>
      <c r="E33" s="71"/>
      <c r="F33" s="71"/>
      <c r="G33" s="71"/>
    </row>
    <row r="34" spans="1:7" ht="15.75">
      <c r="A34" s="208"/>
      <c r="B34" s="234"/>
      <c r="C34" s="44"/>
      <c r="D34" s="120"/>
      <c r="E34" s="71"/>
      <c r="F34" s="71"/>
      <c r="G34" s="71"/>
    </row>
    <row r="35" spans="1:7" ht="15.75">
      <c r="A35" s="208"/>
      <c r="B35" s="234"/>
      <c r="C35" s="44"/>
      <c r="D35" s="120"/>
      <c r="E35" s="71"/>
      <c r="F35" s="71"/>
      <c r="G35" s="71"/>
    </row>
    <row r="36" spans="1:7" ht="15.75">
      <c r="A36" s="208"/>
      <c r="B36" s="234"/>
      <c r="C36" s="44"/>
      <c r="D36" s="120"/>
      <c r="E36" s="71"/>
      <c r="F36" s="71"/>
      <c r="G36" s="71"/>
    </row>
    <row r="37" spans="1:7" ht="15.75">
      <c r="A37" s="208"/>
      <c r="B37" s="234"/>
      <c r="C37" s="44"/>
      <c r="D37" s="120"/>
      <c r="E37" s="71"/>
      <c r="F37" s="71"/>
      <c r="G37" s="71"/>
    </row>
    <row r="38" spans="1:7" ht="15.75">
      <c r="A38" s="208"/>
      <c r="B38" s="234"/>
      <c r="C38" s="44"/>
      <c r="D38" s="120"/>
      <c r="E38" s="71"/>
      <c r="F38" s="71"/>
      <c r="G38" s="71"/>
    </row>
    <row r="39" spans="1:7" ht="15.75">
      <c r="A39" s="208"/>
      <c r="B39" s="234"/>
      <c r="C39" s="44"/>
      <c r="D39" s="120"/>
      <c r="E39" s="71"/>
      <c r="F39" s="71"/>
      <c r="G39" s="71"/>
    </row>
    <row r="40" spans="1:7" ht="15.75">
      <c r="A40" s="208"/>
      <c r="B40" s="234"/>
      <c r="C40" s="44"/>
      <c r="D40" s="120"/>
      <c r="E40" s="71"/>
      <c r="F40" s="71"/>
      <c r="G40" s="71"/>
    </row>
    <row r="41" spans="1:7" ht="15.75">
      <c r="A41" s="208"/>
      <c r="B41" s="234"/>
      <c r="C41" s="44"/>
      <c r="D41" s="120"/>
      <c r="E41" s="71"/>
      <c r="F41" s="71"/>
      <c r="G41" s="71"/>
    </row>
    <row r="42" spans="1:7" ht="15.75">
      <c r="A42" s="208"/>
      <c r="B42" s="234"/>
      <c r="C42" s="44"/>
      <c r="D42" s="120"/>
      <c r="E42" s="71"/>
      <c r="F42" s="71"/>
      <c r="G42" s="71"/>
    </row>
    <row r="43" spans="1:7" ht="15.75">
      <c r="A43" s="208"/>
      <c r="B43" s="234"/>
      <c r="C43" s="44"/>
      <c r="D43" s="120"/>
      <c r="E43" s="71"/>
      <c r="F43" s="71"/>
      <c r="G43" s="71"/>
    </row>
    <row r="44" spans="1:7" ht="15.75">
      <c r="A44" s="208"/>
      <c r="B44" s="234"/>
      <c r="C44" s="44"/>
      <c r="D44" s="120"/>
      <c r="E44" s="71"/>
      <c r="F44" s="71"/>
      <c r="G44" s="71"/>
    </row>
    <row r="45" spans="1:7" ht="15.75">
      <c r="A45" s="208"/>
      <c r="B45" s="234"/>
      <c r="C45" s="44"/>
      <c r="D45" s="120"/>
      <c r="E45" s="71"/>
      <c r="F45" s="71"/>
      <c r="G45" s="71"/>
    </row>
    <row r="46" spans="1:7" ht="15.75">
      <c r="A46" s="208"/>
      <c r="B46" s="234"/>
      <c r="C46" s="44"/>
      <c r="D46" s="120"/>
      <c r="E46" s="71"/>
      <c r="F46" s="71"/>
      <c r="G46" s="71"/>
    </row>
    <row r="47" spans="1:7" ht="15.75">
      <c r="A47" s="208"/>
      <c r="B47" s="234"/>
      <c r="C47" s="44"/>
      <c r="D47" s="120"/>
      <c r="E47" s="71"/>
      <c r="F47" s="71"/>
      <c r="G47" s="71"/>
    </row>
    <row r="48" spans="1:7" ht="15.75">
      <c r="A48" s="208"/>
      <c r="B48" s="234"/>
      <c r="C48" s="44"/>
      <c r="D48" s="120"/>
      <c r="E48" s="71"/>
      <c r="F48" s="71"/>
      <c r="G48" s="71"/>
    </row>
    <row r="49" spans="1:7" ht="15.75">
      <c r="A49" s="208"/>
      <c r="B49" s="234"/>
      <c r="C49" s="44"/>
      <c r="D49" s="120"/>
      <c r="E49" s="71"/>
      <c r="F49" s="71"/>
      <c r="G49" s="71"/>
    </row>
    <row r="50" spans="1:7" ht="15.75">
      <c r="A50" s="208"/>
      <c r="B50" s="234"/>
      <c r="C50" s="44"/>
      <c r="D50" s="120"/>
      <c r="E50" s="71"/>
      <c r="F50" s="71"/>
      <c r="G50" s="71"/>
    </row>
    <row r="51" spans="1:7" ht="15.75">
      <c r="A51" s="208"/>
      <c r="B51" s="234"/>
      <c r="C51" s="44"/>
      <c r="D51" s="120"/>
      <c r="E51" s="71"/>
      <c r="F51" s="71"/>
      <c r="G51" s="71"/>
    </row>
    <row r="52" spans="1:7" ht="15.75">
      <c r="A52" s="208"/>
      <c r="B52" s="234"/>
      <c r="C52" s="44"/>
      <c r="D52" s="120"/>
      <c r="E52" s="71"/>
      <c r="F52" s="71"/>
      <c r="G52" s="71"/>
    </row>
    <row r="53" spans="1:7" ht="15.75">
      <c r="A53" s="209"/>
      <c r="B53" s="234"/>
      <c r="C53" s="44"/>
      <c r="D53" s="120"/>
      <c r="E53" s="71"/>
      <c r="F53" s="71"/>
      <c r="G53" s="71"/>
    </row>
    <row r="54" spans="1:7" ht="15.75">
      <c r="A54" s="210"/>
      <c r="B54" s="42"/>
      <c r="C54" s="43"/>
      <c r="D54" s="120"/>
      <c r="E54" s="79"/>
      <c r="F54" s="71"/>
      <c r="G54" s="71"/>
    </row>
    <row r="55" spans="1:7" ht="15.75">
      <c r="A55" s="210"/>
      <c r="B55" s="42"/>
      <c r="C55" s="43"/>
      <c r="D55" s="120"/>
      <c r="E55" s="79"/>
      <c r="F55" s="71"/>
      <c r="G55" s="71"/>
    </row>
    <row r="56" spans="1:7" ht="15.75">
      <c r="A56" s="210"/>
      <c r="B56" s="42"/>
      <c r="C56" s="43"/>
      <c r="D56" s="120"/>
      <c r="E56" s="79"/>
      <c r="F56" s="71"/>
      <c r="G56" s="71"/>
    </row>
    <row r="57" spans="1:7" ht="16.5" thickBot="1">
      <c r="A57" s="211"/>
      <c r="B57" s="46"/>
      <c r="C57" s="47"/>
      <c r="D57" s="125"/>
      <c r="E57" s="73"/>
      <c r="F57" s="73"/>
      <c r="G57" s="126"/>
    </row>
    <row r="58" spans="1:7" ht="16.5" thickBot="1">
      <c r="A58" s="127" t="s">
        <v>95</v>
      </c>
      <c r="B58" s="128"/>
      <c r="C58" s="130">
        <f>+C7+C12+C20+C8</f>
        <v>6207</v>
      </c>
      <c r="D58" s="146">
        <f>SUM(D7:D57)</f>
        <v>6082</v>
      </c>
      <c r="E58" s="132">
        <f>SUM(E7:E57)</f>
        <v>5982</v>
      </c>
      <c r="F58" s="132">
        <f>SUM(F7:F57)</f>
        <v>5982</v>
      </c>
      <c r="G58" s="132">
        <f>SUM(G7:G57)</f>
        <v>5982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4">
      <selection activeCell="D15" sqref="D15:G15"/>
    </sheetView>
  </sheetViews>
  <sheetFormatPr defaultColWidth="9.8515625" defaultRowHeight="12.75"/>
  <cols>
    <col min="1" max="1" width="38.7109375" style="1" customWidth="1"/>
    <col min="2" max="2" width="11.28125" style="9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99" t="s">
        <v>96</v>
      </c>
      <c r="B2" s="100"/>
      <c r="C2" s="7"/>
      <c r="D2" s="7"/>
      <c r="E2" s="7"/>
      <c r="F2" s="8"/>
      <c r="G2" s="9" t="s">
        <v>49</v>
      </c>
    </row>
    <row r="3" spans="1:7" ht="18.75" thickTop="1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" t="s">
        <v>87</v>
      </c>
      <c r="D4" s="103"/>
      <c r="E4" s="18" t="s">
        <v>51</v>
      </c>
      <c r="F4" s="19"/>
      <c r="G4" s="20"/>
    </row>
    <row r="5" spans="1:7" ht="18.75">
      <c r="A5" s="21"/>
      <c r="B5" s="22"/>
      <c r="C5" s="24" t="s">
        <v>88</v>
      </c>
      <c r="D5" s="104" t="s">
        <v>54</v>
      </c>
      <c r="E5" s="26"/>
      <c r="F5" s="27"/>
      <c r="G5" s="28"/>
    </row>
    <row r="6" spans="1:7" ht="20.25">
      <c r="A6" s="29" t="s">
        <v>55</v>
      </c>
      <c r="B6" s="30" t="s">
        <v>56</v>
      </c>
      <c r="C6" s="1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36" t="s">
        <v>89</v>
      </c>
      <c r="B7" s="107"/>
      <c r="C7" s="108">
        <v>-2697</v>
      </c>
      <c r="D7" s="109">
        <f>+C58</f>
        <v>13838</v>
      </c>
      <c r="E7" s="110">
        <f>D7</f>
        <v>13838</v>
      </c>
      <c r="F7" s="111">
        <f>E7</f>
        <v>13838</v>
      </c>
      <c r="G7" s="111">
        <f>F7</f>
        <v>13838</v>
      </c>
    </row>
    <row r="8" spans="1:7" ht="15.75">
      <c r="A8" s="78" t="s">
        <v>367</v>
      </c>
      <c r="B8" s="107"/>
      <c r="C8" s="112">
        <v>30300</v>
      </c>
      <c r="D8" s="117">
        <f>-C30</f>
        <v>15170</v>
      </c>
      <c r="E8" s="65">
        <f>-C30</f>
        <v>15170</v>
      </c>
      <c r="F8" s="40">
        <f>-C30</f>
        <v>15170</v>
      </c>
      <c r="G8" s="40">
        <f>-C30</f>
        <v>15170</v>
      </c>
    </row>
    <row r="9" spans="1:7" ht="15.75">
      <c r="A9" s="36"/>
      <c r="B9" s="107"/>
      <c r="C9" s="112"/>
      <c r="D9" s="117"/>
      <c r="E9" s="114"/>
      <c r="F9" s="111"/>
      <c r="G9" s="111"/>
    </row>
    <row r="10" spans="1:7" ht="15.75">
      <c r="A10" s="36" t="s">
        <v>97</v>
      </c>
      <c r="B10" s="242"/>
      <c r="C10" s="245"/>
      <c r="D10" s="241"/>
      <c r="E10" s="244"/>
      <c r="F10" s="243"/>
      <c r="G10" s="243"/>
    </row>
    <row r="11" spans="1:7" ht="15.75">
      <c r="A11" s="54" t="s">
        <v>333</v>
      </c>
      <c r="B11" s="380">
        <v>7100</v>
      </c>
      <c r="C11" s="362">
        <v>-1500</v>
      </c>
      <c r="D11" s="120"/>
      <c r="E11" s="65"/>
      <c r="F11" s="40"/>
      <c r="G11" s="40"/>
    </row>
    <row r="12" spans="1:7" ht="15.75">
      <c r="A12" s="78" t="s">
        <v>247</v>
      </c>
      <c r="B12" s="55">
        <v>7410</v>
      </c>
      <c r="C12" s="362">
        <v>-5</v>
      </c>
      <c r="D12" s="120"/>
      <c r="E12" s="65"/>
      <c r="F12" s="40"/>
      <c r="G12" s="40"/>
    </row>
    <row r="13" spans="1:7" s="224" customFormat="1" ht="15.75">
      <c r="A13" s="78" t="s">
        <v>283</v>
      </c>
      <c r="B13" s="55">
        <v>7490</v>
      </c>
      <c r="C13" s="362">
        <v>-487</v>
      </c>
      <c r="D13" s="120"/>
      <c r="E13" s="65"/>
      <c r="F13" s="40"/>
      <c r="G13" s="40"/>
    </row>
    <row r="14" spans="1:7" s="224" customFormat="1" ht="15.75">
      <c r="A14" s="78" t="s">
        <v>284</v>
      </c>
      <c r="B14" s="55">
        <v>7490</v>
      </c>
      <c r="C14" s="362">
        <f>6850-595-1205-3068-385</f>
        <v>1597</v>
      </c>
      <c r="D14" s="120">
        <f>-8480+1205+3068+385</f>
        <v>-3822</v>
      </c>
      <c r="E14" s="65">
        <f>+D14</f>
        <v>-3822</v>
      </c>
      <c r="F14" s="40">
        <f>+E14</f>
        <v>-3822</v>
      </c>
      <c r="G14" s="40">
        <f>+F14</f>
        <v>-3822</v>
      </c>
    </row>
    <row r="15" spans="1:7" s="224" customFormat="1" ht="15.75">
      <c r="A15" s="78" t="s">
        <v>380</v>
      </c>
      <c r="B15" s="55"/>
      <c r="C15" s="362"/>
      <c r="D15" s="438">
        <v>17000</v>
      </c>
      <c r="E15" s="439">
        <v>17000</v>
      </c>
      <c r="F15" s="440">
        <v>17000</v>
      </c>
      <c r="G15" s="440">
        <v>17000</v>
      </c>
    </row>
    <row r="16" spans="1:7" s="224" customFormat="1" ht="15.75">
      <c r="A16" s="78" t="s">
        <v>278</v>
      </c>
      <c r="B16" s="55">
        <v>7430</v>
      </c>
      <c r="C16" s="362">
        <v>2400</v>
      </c>
      <c r="D16" s="120"/>
      <c r="E16" s="65"/>
      <c r="F16" s="40"/>
      <c r="G16" s="40"/>
    </row>
    <row r="17" spans="1:7" s="222" customFormat="1" ht="15.75">
      <c r="A17" s="69" t="s">
        <v>334</v>
      </c>
      <c r="B17" s="335">
        <v>7100</v>
      </c>
      <c r="C17" s="364">
        <v>-600</v>
      </c>
      <c r="D17" s="120"/>
      <c r="E17" s="65"/>
      <c r="F17" s="65"/>
      <c r="G17" s="65"/>
    </row>
    <row r="18" spans="1:7" ht="16.5" thickBot="1">
      <c r="A18" s="133" t="s">
        <v>98</v>
      </c>
      <c r="B18" s="160"/>
      <c r="C18" s="361">
        <f>SUM(C10:C17)</f>
        <v>1405</v>
      </c>
      <c r="D18" s="120"/>
      <c r="E18" s="71"/>
      <c r="F18" s="71"/>
      <c r="G18" s="71"/>
    </row>
    <row r="19" spans="1:7" ht="16.5" thickTop="1">
      <c r="A19" s="69"/>
      <c r="B19" s="42"/>
      <c r="C19" s="134"/>
      <c r="D19" s="120"/>
      <c r="E19" s="71"/>
      <c r="F19" s="71"/>
      <c r="G19" s="71"/>
    </row>
    <row r="20" spans="1:7" ht="15.75">
      <c r="A20" s="133" t="s">
        <v>93</v>
      </c>
      <c r="B20" s="42"/>
      <c r="C20" s="43"/>
      <c r="D20" s="113"/>
      <c r="E20" s="71"/>
      <c r="F20" s="71"/>
      <c r="G20" s="71"/>
    </row>
    <row r="21" spans="1:7" ht="15.75">
      <c r="A21" s="78" t="s">
        <v>203</v>
      </c>
      <c r="B21" s="55">
        <v>7430</v>
      </c>
      <c r="C21" s="362"/>
      <c r="D21" s="438">
        <v>-3000</v>
      </c>
      <c r="E21" s="439">
        <v>-1300</v>
      </c>
      <c r="F21" s="40"/>
      <c r="G21" s="40"/>
    </row>
    <row r="22" spans="1:7" ht="15.75">
      <c r="A22" s="78" t="s">
        <v>20</v>
      </c>
      <c r="B22" s="55">
        <v>7430</v>
      </c>
      <c r="C22" s="362">
        <v>-1600</v>
      </c>
      <c r="D22" s="120">
        <v>-950</v>
      </c>
      <c r="E22" s="65"/>
      <c r="F22" s="40"/>
      <c r="G22" s="40"/>
    </row>
    <row r="23" spans="1:7" ht="15.75">
      <c r="A23" s="78" t="s">
        <v>216</v>
      </c>
      <c r="B23" s="55">
        <v>7431</v>
      </c>
      <c r="C23" s="362">
        <v>-15000</v>
      </c>
      <c r="D23" s="120">
        <v>-15000</v>
      </c>
      <c r="E23" s="65">
        <v>-15000</v>
      </c>
      <c r="F23" s="40">
        <v>-15000</v>
      </c>
      <c r="G23" s="40">
        <v>-15000</v>
      </c>
    </row>
    <row r="24" spans="1:7" ht="15.75">
      <c r="A24" s="119" t="s">
        <v>265</v>
      </c>
      <c r="B24" s="335">
        <v>7431</v>
      </c>
      <c r="C24" s="363">
        <v>2200</v>
      </c>
      <c r="D24" s="120">
        <v>2200</v>
      </c>
      <c r="E24" s="71">
        <v>2200</v>
      </c>
      <c r="F24" s="71">
        <v>2200</v>
      </c>
      <c r="G24" s="71">
        <v>2200</v>
      </c>
    </row>
    <row r="25" spans="1:7" ht="15.75">
      <c r="A25" s="78" t="s">
        <v>266</v>
      </c>
      <c r="B25" s="55">
        <v>7431</v>
      </c>
      <c r="C25" s="362">
        <v>-1100</v>
      </c>
      <c r="D25" s="120">
        <v>-1100</v>
      </c>
      <c r="E25" s="65">
        <v>-1100</v>
      </c>
      <c r="F25" s="40">
        <v>-1100</v>
      </c>
      <c r="G25" s="40">
        <v>-1100</v>
      </c>
    </row>
    <row r="26" spans="1:7" ht="15.75">
      <c r="A26" s="119" t="s">
        <v>267</v>
      </c>
      <c r="B26" s="335">
        <v>7431</v>
      </c>
      <c r="C26" s="363">
        <v>-3000</v>
      </c>
      <c r="D26" s="120">
        <v>-2500</v>
      </c>
      <c r="E26" s="71">
        <v>-2000</v>
      </c>
      <c r="F26" s="71">
        <v>-2000</v>
      </c>
      <c r="G26" s="71">
        <v>-2000</v>
      </c>
    </row>
    <row r="27" spans="1:7" ht="15.75">
      <c r="A27" s="388" t="s">
        <v>357</v>
      </c>
      <c r="B27" s="389">
        <v>7490</v>
      </c>
      <c r="C27" s="390">
        <v>-2400</v>
      </c>
      <c r="D27" s="135"/>
      <c r="E27" s="378"/>
      <c r="F27" s="379"/>
      <c r="G27" s="379"/>
    </row>
    <row r="28" spans="1:7" ht="15.75">
      <c r="A28" s="388" t="s">
        <v>363</v>
      </c>
      <c r="B28" s="389">
        <v>7490</v>
      </c>
      <c r="C28" s="390">
        <v>-270</v>
      </c>
      <c r="D28" s="135"/>
      <c r="E28" s="378"/>
      <c r="F28" s="379"/>
      <c r="G28" s="379"/>
    </row>
    <row r="29" spans="1:7" ht="15.75">
      <c r="A29" s="78" t="s">
        <v>151</v>
      </c>
      <c r="B29" s="55">
        <v>7431</v>
      </c>
      <c r="C29" s="364">
        <v>6000</v>
      </c>
      <c r="D29" s="120">
        <v>6000</v>
      </c>
      <c r="E29" s="65">
        <v>6000</v>
      </c>
      <c r="F29" s="40">
        <v>6000</v>
      </c>
      <c r="G29" s="40">
        <v>6000</v>
      </c>
    </row>
    <row r="30" spans="1:7" ht="16.5" thickBot="1">
      <c r="A30" s="133" t="s">
        <v>99</v>
      </c>
      <c r="B30" s="42"/>
      <c r="C30" s="361">
        <f>SUM(C20:C29)</f>
        <v>-15170</v>
      </c>
      <c r="D30" s="135"/>
      <c r="E30" s="118"/>
      <c r="F30" s="118"/>
      <c r="G30" s="118"/>
    </row>
    <row r="31" spans="1:7" ht="16.5" thickTop="1">
      <c r="A31" s="119"/>
      <c r="B31" s="42"/>
      <c r="C31" s="38"/>
      <c r="D31" s="135"/>
      <c r="E31" s="118"/>
      <c r="F31" s="118"/>
      <c r="G31" s="118"/>
    </row>
    <row r="32" spans="1:7" ht="14.25" customHeight="1">
      <c r="A32" s="119"/>
      <c r="B32" s="42"/>
      <c r="C32" s="43"/>
      <c r="D32" s="135"/>
      <c r="E32" s="118"/>
      <c r="F32" s="118"/>
      <c r="G32" s="118"/>
    </row>
    <row r="33" spans="1:7" ht="15.75">
      <c r="A33" s="119"/>
      <c r="B33" s="42"/>
      <c r="C33" s="43"/>
      <c r="D33" s="135"/>
      <c r="E33" s="118"/>
      <c r="F33" s="118"/>
      <c r="G33" s="118"/>
    </row>
    <row r="34" spans="1:7" ht="15.75">
      <c r="A34" s="119"/>
      <c r="B34" s="42"/>
      <c r="C34" s="43"/>
      <c r="D34" s="135"/>
      <c r="E34" s="118"/>
      <c r="F34" s="118"/>
      <c r="G34" s="118"/>
    </row>
    <row r="35" spans="1:7" ht="15.75">
      <c r="A35" s="119"/>
      <c r="B35" s="42"/>
      <c r="C35" s="43"/>
      <c r="D35" s="135"/>
      <c r="E35" s="118"/>
      <c r="F35" s="118"/>
      <c r="G35" s="118"/>
    </row>
    <row r="36" spans="1:7" ht="15.75">
      <c r="A36" s="119"/>
      <c r="B36" s="42"/>
      <c r="C36" s="43"/>
      <c r="D36" s="135"/>
      <c r="E36" s="118"/>
      <c r="F36" s="118"/>
      <c r="G36" s="118"/>
    </row>
    <row r="37" spans="1:7" ht="15.75">
      <c r="A37" s="119"/>
      <c r="B37" s="42"/>
      <c r="C37" s="43"/>
      <c r="D37" s="135"/>
      <c r="E37" s="118"/>
      <c r="F37" s="118"/>
      <c r="G37" s="118"/>
    </row>
    <row r="38" spans="1:7" ht="15.75">
      <c r="A38" s="119"/>
      <c r="B38" s="42"/>
      <c r="C38" s="43"/>
      <c r="D38" s="135"/>
      <c r="E38" s="118"/>
      <c r="F38" s="118"/>
      <c r="G38" s="118"/>
    </row>
    <row r="39" spans="1:7" ht="15.75">
      <c r="A39" s="119"/>
      <c r="B39" s="42"/>
      <c r="C39" s="43"/>
      <c r="D39" s="135"/>
      <c r="E39" s="118"/>
      <c r="F39" s="118"/>
      <c r="G39" s="118"/>
    </row>
    <row r="40" spans="1:7" ht="15.75">
      <c r="A40" s="119"/>
      <c r="B40" s="42"/>
      <c r="C40" s="43"/>
      <c r="D40" s="135"/>
      <c r="E40" s="118"/>
      <c r="F40" s="118"/>
      <c r="G40" s="118"/>
    </row>
    <row r="41" spans="1:7" ht="15.75">
      <c r="A41" s="119"/>
      <c r="B41" s="42"/>
      <c r="C41" s="43"/>
      <c r="D41" s="135"/>
      <c r="E41" s="118"/>
      <c r="F41" s="118"/>
      <c r="G41" s="118"/>
    </row>
    <row r="42" spans="1:7" ht="15.75">
      <c r="A42" s="119"/>
      <c r="B42" s="42"/>
      <c r="C42" s="43"/>
      <c r="D42" s="135"/>
      <c r="E42" s="118"/>
      <c r="F42" s="118"/>
      <c r="G42" s="118"/>
    </row>
    <row r="43" spans="1:7" ht="15.75">
      <c r="A43" s="119"/>
      <c r="B43" s="42"/>
      <c r="C43" s="43"/>
      <c r="D43" s="135"/>
      <c r="E43" s="118"/>
      <c r="F43" s="118"/>
      <c r="G43" s="118"/>
    </row>
    <row r="44" spans="1:7" ht="15.75">
      <c r="A44" s="119"/>
      <c r="B44" s="42"/>
      <c r="C44" s="43"/>
      <c r="D44" s="135"/>
      <c r="E44" s="118"/>
      <c r="F44" s="118"/>
      <c r="G44" s="118"/>
    </row>
    <row r="45" spans="1:7" ht="15.75">
      <c r="A45" s="119"/>
      <c r="B45" s="42"/>
      <c r="C45" s="43"/>
      <c r="D45" s="135"/>
      <c r="E45" s="118"/>
      <c r="F45" s="118"/>
      <c r="G45" s="118"/>
    </row>
    <row r="46" spans="1:7" ht="15.75">
      <c r="A46" s="119"/>
      <c r="B46" s="42"/>
      <c r="C46" s="43"/>
      <c r="D46" s="135"/>
      <c r="E46" s="118"/>
      <c r="F46" s="118"/>
      <c r="G46" s="118"/>
    </row>
    <row r="47" spans="1:7" ht="15.75">
      <c r="A47" s="119"/>
      <c r="B47" s="42"/>
      <c r="C47" s="43"/>
      <c r="D47" s="135"/>
      <c r="E47" s="118"/>
      <c r="F47" s="118"/>
      <c r="G47" s="118"/>
    </row>
    <row r="48" spans="1:7" ht="15.75">
      <c r="A48" s="119"/>
      <c r="B48" s="42"/>
      <c r="C48" s="43"/>
      <c r="D48" s="135"/>
      <c r="E48" s="118"/>
      <c r="F48" s="118"/>
      <c r="G48" s="118"/>
    </row>
    <row r="49" spans="1:7" ht="15.75">
      <c r="A49" s="119"/>
      <c r="B49" s="42"/>
      <c r="C49" s="43"/>
      <c r="D49" s="135"/>
      <c r="E49" s="118"/>
      <c r="F49" s="118"/>
      <c r="G49" s="118"/>
    </row>
    <row r="50" spans="1:7" ht="15.75">
      <c r="A50" s="119"/>
      <c r="B50" s="42"/>
      <c r="C50" s="43"/>
      <c r="D50" s="135"/>
      <c r="E50" s="118"/>
      <c r="F50" s="118"/>
      <c r="G50" s="118"/>
    </row>
    <row r="51" spans="1:7" ht="15.75">
      <c r="A51" s="119"/>
      <c r="B51" s="42"/>
      <c r="C51" s="43"/>
      <c r="D51" s="135"/>
      <c r="E51" s="118"/>
      <c r="F51" s="118"/>
      <c r="G51" s="118"/>
    </row>
    <row r="52" spans="1:7" ht="15.75">
      <c r="A52" s="119"/>
      <c r="B52" s="42"/>
      <c r="C52" s="43"/>
      <c r="D52" s="135"/>
      <c r="E52" s="118"/>
      <c r="F52" s="118"/>
      <c r="G52" s="118"/>
    </row>
    <row r="53" spans="1:7" ht="15.75">
      <c r="A53" s="119"/>
      <c r="B53" s="42"/>
      <c r="C53" s="43"/>
      <c r="D53" s="135"/>
      <c r="E53" s="118"/>
      <c r="F53" s="118"/>
      <c r="G53" s="118"/>
    </row>
    <row r="54" spans="1:7" ht="15.75">
      <c r="A54" s="119"/>
      <c r="B54" s="42"/>
      <c r="C54" s="43"/>
      <c r="D54" s="135"/>
      <c r="E54" s="118"/>
      <c r="F54" s="118"/>
      <c r="G54" s="118"/>
    </row>
    <row r="55" spans="1:7" ht="15.75">
      <c r="A55" s="119"/>
      <c r="B55" s="42"/>
      <c r="C55" s="43"/>
      <c r="D55" s="135"/>
      <c r="E55" s="118"/>
      <c r="F55" s="118"/>
      <c r="G55" s="118"/>
    </row>
    <row r="56" spans="1:7" ht="15" customHeight="1">
      <c r="A56" s="69"/>
      <c r="B56" s="42"/>
      <c r="C56" s="62"/>
      <c r="D56" s="120"/>
      <c r="E56" s="71"/>
      <c r="F56" s="71"/>
      <c r="G56" s="71"/>
    </row>
    <row r="57" spans="1:7" ht="15.75" customHeight="1" thickBot="1">
      <c r="A57" s="69"/>
      <c r="B57" s="42"/>
      <c r="C57" s="62"/>
      <c r="D57" s="120"/>
      <c r="E57" s="71"/>
      <c r="F57" s="71"/>
      <c r="G57" s="71"/>
    </row>
    <row r="58" spans="1:7" ht="16.5" thickBot="1">
      <c r="A58" s="127" t="s">
        <v>95</v>
      </c>
      <c r="B58" s="128"/>
      <c r="C58" s="129">
        <f>+C7+C18+C30+C8</f>
        <v>13838</v>
      </c>
      <c r="D58" s="131">
        <f>SUM(D7:D57)</f>
        <v>27836</v>
      </c>
      <c r="E58" s="132">
        <f>SUM(E7:E57)</f>
        <v>30986</v>
      </c>
      <c r="F58" s="132">
        <f>SUM(F7:F57)</f>
        <v>32286</v>
      </c>
      <c r="G58" s="132">
        <f>SUM(G7:G57)</f>
        <v>32286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pane ySplit="6" topLeftCell="BM25" activePane="bottomLeft" state="frozen"/>
      <selection pane="topLeft" activeCell="A1" sqref="A1"/>
      <selection pane="bottomLeft" activeCell="D13" sqref="D13"/>
    </sheetView>
  </sheetViews>
  <sheetFormatPr defaultColWidth="9.8515625" defaultRowHeight="12.75"/>
  <cols>
    <col min="1" max="1" width="43.421875" style="1" customWidth="1"/>
    <col min="2" max="2" width="11.28125" style="9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6.75" customHeight="1">
      <c r="G1" s="5"/>
    </row>
    <row r="2" spans="1:7" ht="26.25" thickBot="1">
      <c r="A2" s="99" t="s">
        <v>369</v>
      </c>
      <c r="B2" s="100"/>
      <c r="C2" s="7"/>
      <c r="D2" s="7"/>
      <c r="E2" s="7"/>
      <c r="F2" s="8"/>
      <c r="G2" s="9" t="s">
        <v>49</v>
      </c>
    </row>
    <row r="3" spans="1:7" ht="18.75" thickTop="1">
      <c r="A3" s="10"/>
      <c r="B3" s="101"/>
      <c r="C3" s="12"/>
      <c r="D3" s="12"/>
      <c r="E3" s="12"/>
      <c r="F3" s="12"/>
      <c r="G3" s="12"/>
    </row>
    <row r="4" spans="1:7" ht="22.5">
      <c r="A4" s="13"/>
      <c r="B4" s="102"/>
      <c r="C4" s="16" t="s">
        <v>87</v>
      </c>
      <c r="D4" s="103"/>
      <c r="E4" s="18" t="s">
        <v>51</v>
      </c>
      <c r="F4" s="19"/>
      <c r="G4" s="20"/>
    </row>
    <row r="5" spans="1:7" ht="18.75">
      <c r="A5" s="21"/>
      <c r="B5" s="22"/>
      <c r="C5" s="24" t="s">
        <v>88</v>
      </c>
      <c r="D5" s="104" t="s">
        <v>54</v>
      </c>
      <c r="E5" s="26"/>
      <c r="F5" s="27"/>
      <c r="G5" s="28"/>
    </row>
    <row r="6" spans="1:7" ht="20.25">
      <c r="A6" s="29" t="s">
        <v>55</v>
      </c>
      <c r="B6" s="30" t="s">
        <v>56</v>
      </c>
      <c r="C6" s="1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36" t="s">
        <v>89</v>
      </c>
      <c r="B7" s="107"/>
      <c r="C7" s="147">
        <v>310720</v>
      </c>
      <c r="D7" s="148">
        <f>+C58</f>
        <v>321607</v>
      </c>
      <c r="E7" s="111">
        <f>+D7</f>
        <v>321607</v>
      </c>
      <c r="F7" s="111">
        <f>+D7</f>
        <v>321607</v>
      </c>
      <c r="G7" s="111">
        <f>+D7</f>
        <v>321607</v>
      </c>
    </row>
    <row r="8" spans="1:7" ht="15.75">
      <c r="A8" s="78" t="s">
        <v>367</v>
      </c>
      <c r="B8" s="107"/>
      <c r="C8" s="112">
        <v>224</v>
      </c>
      <c r="D8" s="113">
        <f>-C50</f>
        <v>5150</v>
      </c>
      <c r="E8" s="40">
        <f>-C50</f>
        <v>5150</v>
      </c>
      <c r="F8" s="40">
        <f>-C50</f>
        <v>5150</v>
      </c>
      <c r="G8" s="40">
        <f>-C50</f>
        <v>5150</v>
      </c>
    </row>
    <row r="9" spans="1:7" ht="15.75">
      <c r="A9" s="36"/>
      <c r="B9" s="55"/>
      <c r="C9" s="43"/>
      <c r="D9" s="150"/>
      <c r="E9" s="65"/>
      <c r="F9" s="65"/>
      <c r="G9" s="65"/>
    </row>
    <row r="10" spans="1:7" ht="15.75">
      <c r="A10" s="36" t="s">
        <v>90</v>
      </c>
      <c r="B10" s="107"/>
      <c r="C10" s="112"/>
      <c r="D10" s="113"/>
      <c r="E10" s="111"/>
      <c r="F10" s="111"/>
      <c r="G10" s="111"/>
    </row>
    <row r="11" spans="1:7" ht="15.75">
      <c r="A11" s="69" t="s">
        <v>206</v>
      </c>
      <c r="B11" s="42" t="s">
        <v>149</v>
      </c>
      <c r="C11" s="43">
        <f>7901+216+1289+39-6</f>
        <v>9439</v>
      </c>
      <c r="D11" s="113">
        <f>2800-216-1289-39</f>
        <v>1256</v>
      </c>
      <c r="E11" s="71">
        <f>+D11</f>
        <v>1256</v>
      </c>
      <c r="F11" s="71">
        <f>+E11</f>
        <v>1256</v>
      </c>
      <c r="G11" s="71">
        <f>+F11</f>
        <v>1256</v>
      </c>
    </row>
    <row r="12" spans="1:7" ht="15.75">
      <c r="A12" s="69" t="s">
        <v>355</v>
      </c>
      <c r="B12" s="42" t="s">
        <v>149</v>
      </c>
      <c r="C12" s="43">
        <v>-174</v>
      </c>
      <c r="D12" s="113"/>
      <c r="E12" s="71"/>
      <c r="F12" s="71"/>
      <c r="G12" s="71"/>
    </row>
    <row r="13" spans="1:7" ht="15.75">
      <c r="A13" s="69" t="s">
        <v>374</v>
      </c>
      <c r="B13" s="42"/>
      <c r="C13" s="43">
        <v>700</v>
      </c>
      <c r="D13" s="113">
        <v>800</v>
      </c>
      <c r="E13" s="71">
        <v>800</v>
      </c>
      <c r="F13" s="71">
        <v>800</v>
      </c>
      <c r="G13" s="71">
        <v>800</v>
      </c>
    </row>
    <row r="14" spans="1:7" ht="15.75">
      <c r="A14" s="69" t="s">
        <v>375</v>
      </c>
      <c r="B14" s="42"/>
      <c r="C14" s="43">
        <v>2500</v>
      </c>
      <c r="D14" s="113">
        <v>2000</v>
      </c>
      <c r="E14" s="71">
        <v>2000</v>
      </c>
      <c r="F14" s="71">
        <v>2000</v>
      </c>
      <c r="G14" s="71">
        <v>2000</v>
      </c>
    </row>
    <row r="15" spans="1:7" ht="15.75">
      <c r="A15" s="69" t="s">
        <v>376</v>
      </c>
      <c r="B15" s="42"/>
      <c r="C15" s="43">
        <v>2000</v>
      </c>
      <c r="D15" s="429">
        <v>1000</v>
      </c>
      <c r="E15" s="430">
        <v>1000</v>
      </c>
      <c r="F15" s="430">
        <v>1000</v>
      </c>
      <c r="G15" s="430">
        <v>1000</v>
      </c>
    </row>
    <row r="16" spans="1:7" ht="15.75">
      <c r="A16" s="69" t="s">
        <v>14</v>
      </c>
      <c r="B16" s="42">
        <v>2100</v>
      </c>
      <c r="C16" s="43"/>
      <c r="D16" s="429">
        <v>300</v>
      </c>
      <c r="E16" s="430">
        <v>600</v>
      </c>
      <c r="F16" s="430">
        <v>600</v>
      </c>
      <c r="G16" s="430">
        <v>600</v>
      </c>
    </row>
    <row r="17" spans="1:7" ht="15.75">
      <c r="A17" s="69" t="s">
        <v>236</v>
      </c>
      <c r="B17" s="42">
        <v>2501</v>
      </c>
      <c r="C17" s="43">
        <v>4300</v>
      </c>
      <c r="D17" s="113">
        <v>200</v>
      </c>
      <c r="E17" s="71">
        <v>200</v>
      </c>
      <c r="F17" s="71">
        <v>200</v>
      </c>
      <c r="G17" s="71">
        <v>200</v>
      </c>
    </row>
    <row r="18" spans="1:7" ht="15.75">
      <c r="A18" s="69" t="s">
        <v>315</v>
      </c>
      <c r="B18" s="42">
        <v>2500</v>
      </c>
      <c r="C18" s="43">
        <v>-400</v>
      </c>
      <c r="D18" s="113"/>
      <c r="E18" s="71"/>
      <c r="F18" s="71"/>
      <c r="G18" s="71"/>
    </row>
    <row r="19" spans="1:7" ht="15.75">
      <c r="A19" s="69" t="s">
        <v>316</v>
      </c>
      <c r="B19" s="42">
        <v>2201</v>
      </c>
      <c r="C19" s="43">
        <v>-150</v>
      </c>
      <c r="D19" s="113"/>
      <c r="E19" s="71"/>
      <c r="F19" s="71"/>
      <c r="G19" s="71"/>
    </row>
    <row r="20" spans="1:7" ht="15.75">
      <c r="A20" s="69" t="s">
        <v>335</v>
      </c>
      <c r="B20" s="42">
        <v>2411</v>
      </c>
      <c r="C20" s="43">
        <v>250</v>
      </c>
      <c r="D20" s="113">
        <v>250</v>
      </c>
      <c r="E20" s="71">
        <v>250</v>
      </c>
      <c r="F20" s="71">
        <v>250</v>
      </c>
      <c r="G20" s="71">
        <v>250</v>
      </c>
    </row>
    <row r="21" spans="1:7" ht="15.75">
      <c r="A21" s="69" t="s">
        <v>360</v>
      </c>
      <c r="B21" s="42">
        <v>2411</v>
      </c>
      <c r="C21" s="43">
        <v>-5042</v>
      </c>
      <c r="D21" s="113">
        <v>-250</v>
      </c>
      <c r="E21" s="71">
        <v>-250</v>
      </c>
      <c r="F21" s="71">
        <v>-250</v>
      </c>
      <c r="G21" s="71">
        <v>-250</v>
      </c>
    </row>
    <row r="22" spans="1:7" ht="15.75">
      <c r="A22" s="69" t="s">
        <v>150</v>
      </c>
      <c r="B22" s="42">
        <v>2722</v>
      </c>
      <c r="C22" s="43"/>
      <c r="D22" s="113">
        <v>-100</v>
      </c>
      <c r="E22" s="71">
        <v>-300</v>
      </c>
      <c r="F22" s="71">
        <v>-300</v>
      </c>
      <c r="G22" s="71">
        <v>-300</v>
      </c>
    </row>
    <row r="23" spans="1:7" s="222" customFormat="1" ht="15.75">
      <c r="A23" s="69" t="s">
        <v>218</v>
      </c>
      <c r="B23" s="42">
        <v>2411</v>
      </c>
      <c r="C23" s="43">
        <v>-2020</v>
      </c>
      <c r="D23" s="113"/>
      <c r="E23" s="71"/>
      <c r="F23" s="71"/>
      <c r="G23" s="71"/>
    </row>
    <row r="24" spans="1:7" s="222" customFormat="1" ht="15.75">
      <c r="A24" s="69" t="s">
        <v>263</v>
      </c>
      <c r="B24" s="42">
        <v>2411</v>
      </c>
      <c r="C24" s="43">
        <v>-120</v>
      </c>
      <c r="D24" s="113"/>
      <c r="E24" s="71"/>
      <c r="F24" s="71"/>
      <c r="G24" s="71"/>
    </row>
    <row r="25" spans="1:7" s="222" customFormat="1" ht="15.75">
      <c r="A25" s="69" t="s">
        <v>396</v>
      </c>
      <c r="B25" s="42">
        <v>2830</v>
      </c>
      <c r="C25" s="43">
        <v>-200</v>
      </c>
      <c r="D25" s="113"/>
      <c r="E25" s="71"/>
      <c r="F25" s="71"/>
      <c r="G25" s="71"/>
    </row>
    <row r="26" spans="1:7" s="222" customFormat="1" ht="15.75">
      <c r="A26" s="69" t="s">
        <v>259</v>
      </c>
      <c r="B26" s="42">
        <v>2101</v>
      </c>
      <c r="C26" s="43">
        <v>200</v>
      </c>
      <c r="D26" s="113">
        <v>500</v>
      </c>
      <c r="E26" s="71">
        <v>1000</v>
      </c>
      <c r="F26" s="71">
        <v>1000</v>
      </c>
      <c r="G26" s="71">
        <v>1000</v>
      </c>
    </row>
    <row r="27" spans="1:7" s="222" customFormat="1" ht="15.75">
      <c r="A27" s="119" t="s">
        <v>339</v>
      </c>
      <c r="B27" s="61" t="s">
        <v>149</v>
      </c>
      <c r="C27" s="62"/>
      <c r="D27" s="431">
        <v>-2300</v>
      </c>
      <c r="E27" s="430">
        <v>-5400</v>
      </c>
      <c r="F27" s="430">
        <v>-5400</v>
      </c>
      <c r="G27" s="430">
        <v>-5400</v>
      </c>
    </row>
    <row r="28" spans="1:7" s="222" customFormat="1" ht="15.75">
      <c r="A28" s="119" t="s">
        <v>381</v>
      </c>
      <c r="B28" s="61">
        <v>2000</v>
      </c>
      <c r="C28" s="62"/>
      <c r="D28" s="431">
        <v>500</v>
      </c>
      <c r="E28" s="430">
        <v>500</v>
      </c>
      <c r="F28" s="430">
        <v>500</v>
      </c>
      <c r="G28" s="430">
        <v>500</v>
      </c>
    </row>
    <row r="29" spans="1:7" s="222" customFormat="1" ht="15.75">
      <c r="A29" s="119" t="s">
        <v>276</v>
      </c>
      <c r="B29" s="61">
        <v>2410</v>
      </c>
      <c r="C29" s="62">
        <v>-100</v>
      </c>
      <c r="D29" s="429"/>
      <c r="E29" s="430"/>
      <c r="F29" s="430"/>
      <c r="G29" s="430"/>
    </row>
    <row r="30" spans="1:7" s="222" customFormat="1" ht="15.75">
      <c r="A30" s="119" t="s">
        <v>397</v>
      </c>
      <c r="B30" s="61">
        <v>2200</v>
      </c>
      <c r="C30" s="62">
        <v>203</v>
      </c>
      <c r="D30" s="429">
        <v>300</v>
      </c>
      <c r="E30" s="430">
        <v>300</v>
      </c>
      <c r="F30" s="430">
        <v>300</v>
      </c>
      <c r="G30" s="430">
        <v>300</v>
      </c>
    </row>
    <row r="31" spans="1:7" s="222" customFormat="1" ht="15.75">
      <c r="A31" s="119" t="s">
        <v>286</v>
      </c>
      <c r="B31" s="61">
        <v>2200</v>
      </c>
      <c r="C31" s="62">
        <v>187</v>
      </c>
      <c r="D31" s="429">
        <v>460</v>
      </c>
      <c r="E31" s="430">
        <v>460</v>
      </c>
      <c r="F31" s="430">
        <v>460</v>
      </c>
      <c r="G31" s="430">
        <v>460</v>
      </c>
    </row>
    <row r="32" spans="1:7" s="222" customFormat="1" ht="15.75">
      <c r="A32" s="119" t="s">
        <v>385</v>
      </c>
      <c r="B32" s="61">
        <v>2721</v>
      </c>
      <c r="C32" s="62"/>
      <c r="D32" s="429">
        <v>450</v>
      </c>
      <c r="E32" s="430">
        <v>450</v>
      </c>
      <c r="F32" s="430">
        <v>450</v>
      </c>
      <c r="G32" s="430">
        <v>450</v>
      </c>
    </row>
    <row r="33" spans="1:7" s="222" customFormat="1" ht="15.75">
      <c r="A33" s="119" t="s">
        <v>377</v>
      </c>
      <c r="B33" s="61" t="s">
        <v>148</v>
      </c>
      <c r="C33" s="62">
        <v>-1100</v>
      </c>
      <c r="D33" s="113">
        <v>-1100</v>
      </c>
      <c r="E33" s="71">
        <v>-1100</v>
      </c>
      <c r="F33" s="71">
        <v>-1100</v>
      </c>
      <c r="G33" s="71">
        <v>-1100</v>
      </c>
    </row>
    <row r="34" spans="1:7" s="222" customFormat="1" ht="15.75">
      <c r="A34" s="119" t="s">
        <v>377</v>
      </c>
      <c r="B34" s="61" t="s">
        <v>148</v>
      </c>
      <c r="C34" s="62"/>
      <c r="D34" s="113">
        <v>-500</v>
      </c>
      <c r="E34" s="71">
        <v>-1000</v>
      </c>
      <c r="F34" s="71">
        <v>-1000</v>
      </c>
      <c r="G34" s="71">
        <v>-1000</v>
      </c>
    </row>
    <row r="35" spans="1:7" s="222" customFormat="1" ht="15.75">
      <c r="A35" s="69" t="s">
        <v>272</v>
      </c>
      <c r="B35" s="42">
        <v>2501</v>
      </c>
      <c r="C35" s="43">
        <v>-224</v>
      </c>
      <c r="D35" s="113"/>
      <c r="E35" s="71"/>
      <c r="F35" s="71"/>
      <c r="G35" s="71"/>
    </row>
    <row r="36" spans="1:7" s="222" customFormat="1" ht="15.75">
      <c r="A36" s="69" t="s">
        <v>293</v>
      </c>
      <c r="B36" s="42">
        <v>2000</v>
      </c>
      <c r="C36" s="43">
        <v>-600</v>
      </c>
      <c r="D36" s="113"/>
      <c r="E36" s="71"/>
      <c r="F36" s="71"/>
      <c r="G36" s="71"/>
    </row>
    <row r="37" spans="1:7" s="222" customFormat="1" ht="15.75">
      <c r="A37" s="69" t="s">
        <v>398</v>
      </c>
      <c r="B37" s="42">
        <v>2200</v>
      </c>
      <c r="C37" s="43">
        <v>150</v>
      </c>
      <c r="D37" s="113"/>
      <c r="E37" s="71"/>
      <c r="F37" s="71"/>
      <c r="G37" s="71"/>
    </row>
    <row r="38" spans="1:7" s="222" customFormat="1" ht="15.75">
      <c r="A38" s="69" t="s">
        <v>399</v>
      </c>
      <c r="B38" s="42" t="s">
        <v>342</v>
      </c>
      <c r="C38" s="43">
        <v>-5375</v>
      </c>
      <c r="D38" s="113"/>
      <c r="E38" s="71"/>
      <c r="F38" s="71"/>
      <c r="G38" s="71"/>
    </row>
    <row r="39" spans="1:7" s="222" customFormat="1" ht="15.75">
      <c r="A39" s="381" t="s">
        <v>400</v>
      </c>
      <c r="B39" s="42" t="s">
        <v>343</v>
      </c>
      <c r="C39" s="377">
        <v>11389</v>
      </c>
      <c r="D39" s="113">
        <v>-10</v>
      </c>
      <c r="E39" s="71">
        <v>-110</v>
      </c>
      <c r="F39" s="71">
        <v>-10</v>
      </c>
      <c r="G39" s="71">
        <v>-10</v>
      </c>
    </row>
    <row r="40" spans="1:7" ht="16.5" thickBot="1">
      <c r="A40" s="133" t="s">
        <v>92</v>
      </c>
      <c r="B40" s="42"/>
      <c r="C40" s="121">
        <f>SUM(C10:C39)</f>
        <v>15813</v>
      </c>
      <c r="D40" s="113"/>
      <c r="E40" s="71"/>
      <c r="F40" s="71"/>
      <c r="G40" s="71"/>
    </row>
    <row r="41" spans="1:7" ht="16.5" thickTop="1">
      <c r="A41" s="133"/>
      <c r="B41" s="42"/>
      <c r="C41" s="43"/>
      <c r="D41" s="113"/>
      <c r="E41" s="71"/>
      <c r="F41" s="71"/>
      <c r="G41" s="71"/>
    </row>
    <row r="42" spans="1:7" ht="15.75">
      <c r="A42" s="81" t="s">
        <v>93</v>
      </c>
      <c r="B42" s="42"/>
      <c r="C42" s="43"/>
      <c r="D42" s="113"/>
      <c r="E42" s="71"/>
      <c r="F42" s="71"/>
      <c r="G42" s="71"/>
    </row>
    <row r="43" spans="1:7" ht="15.75">
      <c r="A43" s="69" t="s">
        <v>401</v>
      </c>
      <c r="B43" s="42"/>
      <c r="C43" s="391">
        <v>1000</v>
      </c>
      <c r="D43" s="113"/>
      <c r="E43" s="71"/>
      <c r="F43" s="71"/>
      <c r="G43" s="71"/>
    </row>
    <row r="44" spans="1:7" ht="15.75">
      <c r="A44" s="69" t="s">
        <v>402</v>
      </c>
      <c r="B44" s="42"/>
      <c r="C44" s="391">
        <v>-950</v>
      </c>
      <c r="D44" s="113"/>
      <c r="E44" s="71"/>
      <c r="F44" s="71"/>
      <c r="G44" s="71"/>
    </row>
    <row r="45" spans="1:7" ht="15.75">
      <c r="A45" s="69" t="s">
        <v>373</v>
      </c>
      <c r="B45" s="42"/>
      <c r="C45" s="43">
        <v>1050</v>
      </c>
      <c r="D45" s="113"/>
      <c r="E45" s="71"/>
      <c r="F45" s="71"/>
      <c r="G45" s="71"/>
    </row>
    <row r="46" spans="1:7" ht="15.75">
      <c r="A46" s="119" t="s">
        <v>403</v>
      </c>
      <c r="B46" s="42"/>
      <c r="C46" s="391">
        <v>-1050</v>
      </c>
      <c r="D46" s="113"/>
      <c r="E46" s="71"/>
      <c r="F46" s="71"/>
      <c r="G46" s="71"/>
    </row>
    <row r="47" spans="1:7" ht="15.75">
      <c r="A47" s="119" t="s">
        <v>404</v>
      </c>
      <c r="B47" s="42"/>
      <c r="C47" s="391">
        <v>-2200</v>
      </c>
      <c r="D47" s="113"/>
      <c r="E47" s="71"/>
      <c r="F47" s="71"/>
      <c r="G47" s="71"/>
    </row>
    <row r="48" spans="1:7" ht="15.75">
      <c r="A48" s="119" t="s">
        <v>405</v>
      </c>
      <c r="B48" s="42"/>
      <c r="C48" s="391">
        <v>-3000</v>
      </c>
      <c r="D48" s="113"/>
      <c r="E48" s="71"/>
      <c r="F48" s="71"/>
      <c r="G48" s="71"/>
    </row>
    <row r="49" spans="1:7" ht="15.75">
      <c r="A49" s="69"/>
      <c r="B49" s="42"/>
      <c r="C49" s="42"/>
      <c r="D49" s="113"/>
      <c r="E49" s="71"/>
      <c r="F49" s="71"/>
      <c r="G49" s="71"/>
    </row>
    <row r="50" spans="1:7" ht="16.5" thickBot="1">
      <c r="A50" s="81" t="s">
        <v>99</v>
      </c>
      <c r="B50" s="42"/>
      <c r="C50" s="121">
        <f>SUM(C42:C49)</f>
        <v>-5150</v>
      </c>
      <c r="D50" s="113"/>
      <c r="E50" s="71"/>
      <c r="F50" s="71"/>
      <c r="G50" s="71"/>
    </row>
    <row r="51" spans="1:7" ht="16.5" thickTop="1">
      <c r="A51" s="133"/>
      <c r="B51" s="42"/>
      <c r="C51" s="43"/>
      <c r="D51" s="113"/>
      <c r="E51" s="71"/>
      <c r="F51" s="71"/>
      <c r="G51" s="71"/>
    </row>
    <row r="52" spans="1:7" ht="15.75">
      <c r="A52" s="133"/>
      <c r="B52" s="42"/>
      <c r="C52" s="43"/>
      <c r="D52" s="113"/>
      <c r="E52" s="71"/>
      <c r="F52" s="71"/>
      <c r="G52" s="71"/>
    </row>
    <row r="53" spans="1:7" ht="15.75">
      <c r="A53" s="133"/>
      <c r="B53" s="42"/>
      <c r="C53" s="43"/>
      <c r="D53" s="113"/>
      <c r="E53" s="71"/>
      <c r="F53" s="71"/>
      <c r="G53" s="71"/>
    </row>
    <row r="54" spans="1:7" ht="15.75">
      <c r="A54" s="133"/>
      <c r="B54" s="42"/>
      <c r="C54" s="43"/>
      <c r="D54" s="113"/>
      <c r="E54" s="71"/>
      <c r="F54" s="71"/>
      <c r="G54" s="71"/>
    </row>
    <row r="55" spans="1:7" ht="15.75">
      <c r="A55" s="133"/>
      <c r="B55" s="42"/>
      <c r="C55" s="43"/>
      <c r="D55" s="113"/>
      <c r="E55" s="71"/>
      <c r="F55" s="71"/>
      <c r="G55" s="71"/>
    </row>
    <row r="56" spans="1:7" ht="15.75">
      <c r="A56" s="133"/>
      <c r="B56" s="42"/>
      <c r="C56" s="173"/>
      <c r="D56" s="113"/>
      <c r="E56" s="71"/>
      <c r="F56" s="71"/>
      <c r="G56" s="71"/>
    </row>
    <row r="57" spans="1:7" ht="15" customHeight="1" thickBot="1">
      <c r="A57" s="78"/>
      <c r="B57" s="55"/>
      <c r="C57" s="43"/>
      <c r="D57" s="150"/>
      <c r="E57" s="65"/>
      <c r="F57" s="65"/>
      <c r="G57" s="65"/>
    </row>
    <row r="58" spans="1:7" ht="16.5" thickBot="1">
      <c r="A58" s="91" t="s">
        <v>95</v>
      </c>
      <c r="B58" s="92"/>
      <c r="C58" s="93">
        <f>+C7+C40+C50+C8</f>
        <v>321607</v>
      </c>
      <c r="D58" s="131">
        <f>SUM(D7:D57)</f>
        <v>330513</v>
      </c>
      <c r="E58" s="95">
        <f>SUM(E7:E57)</f>
        <v>327413</v>
      </c>
      <c r="F58" s="95">
        <f>SUM(F7:F57)</f>
        <v>327513</v>
      </c>
      <c r="G58" s="95">
        <f>SUM(G7:G57)</f>
        <v>327513</v>
      </c>
    </row>
  </sheetData>
  <sheetProtection/>
  <printOptions/>
  <pageMargins left="0.7874015748031497" right="0.7874015748031497" top="0.3937007874015748" bottom="0.7874015748031497" header="0.5118110236220472" footer="0.5118110236220472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pane ySplit="6" topLeftCell="BM8" activePane="bottomLeft" state="frozen"/>
      <selection pane="topLeft" activeCell="A1" sqref="A1"/>
      <selection pane="bottomLeft" activeCell="D50" sqref="D50"/>
    </sheetView>
  </sheetViews>
  <sheetFormatPr defaultColWidth="9.8515625" defaultRowHeight="12.75"/>
  <cols>
    <col min="1" max="1" width="38.7109375" style="1" customWidth="1"/>
    <col min="2" max="2" width="11.28125" style="9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99" t="s">
        <v>350</v>
      </c>
      <c r="B2" s="100"/>
      <c r="C2" s="7"/>
      <c r="D2" s="7"/>
      <c r="E2" s="151"/>
      <c r="F2" s="8"/>
      <c r="G2" s="9" t="s">
        <v>49</v>
      </c>
    </row>
    <row r="3" spans="1:7" ht="18.75" thickTop="1">
      <c r="A3" s="10"/>
      <c r="B3" s="101"/>
      <c r="C3" s="12"/>
      <c r="D3" s="12"/>
      <c r="E3" s="12"/>
      <c r="F3" s="12"/>
      <c r="G3" s="12"/>
    </row>
    <row r="4" spans="1:7" ht="22.5">
      <c r="A4" s="152"/>
      <c r="B4" s="153"/>
      <c r="C4" s="16" t="s">
        <v>87</v>
      </c>
      <c r="D4" s="103"/>
      <c r="E4" s="18" t="s">
        <v>51</v>
      </c>
      <c r="F4" s="19"/>
      <c r="G4" s="20"/>
    </row>
    <row r="5" spans="1:7" ht="18.75">
      <c r="A5" s="154"/>
      <c r="B5" s="155"/>
      <c r="C5" s="24" t="s">
        <v>88</v>
      </c>
      <c r="D5" s="104" t="s">
        <v>54</v>
      </c>
      <c r="E5" s="26"/>
      <c r="F5" s="27"/>
      <c r="G5" s="28"/>
    </row>
    <row r="6" spans="1:7" ht="20.25">
      <c r="A6" s="156" t="s">
        <v>55</v>
      </c>
      <c r="B6" s="157" t="s">
        <v>56</v>
      </c>
      <c r="C6" s="1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36" t="s">
        <v>89</v>
      </c>
      <c r="B7" s="107"/>
      <c r="C7" s="147">
        <v>318134</v>
      </c>
      <c r="D7" s="148">
        <f>+C58</f>
        <v>350975</v>
      </c>
      <c r="E7" s="111">
        <f>+D7</f>
        <v>350975</v>
      </c>
      <c r="F7" s="111">
        <f>+D7</f>
        <v>350975</v>
      </c>
      <c r="G7" s="111">
        <f>+D7</f>
        <v>350975</v>
      </c>
    </row>
    <row r="8" spans="1:7" ht="15.75">
      <c r="A8" s="78" t="s">
        <v>367</v>
      </c>
      <c r="B8" s="107"/>
      <c r="C8" s="112">
        <v>824</v>
      </c>
      <c r="D8" s="113">
        <f>-C50</f>
        <v>-900</v>
      </c>
      <c r="E8" s="40">
        <f>-C50</f>
        <v>-900</v>
      </c>
      <c r="F8" s="40">
        <f>-C50</f>
        <v>-900</v>
      </c>
      <c r="G8" s="40">
        <f>-C50</f>
        <v>-900</v>
      </c>
    </row>
    <row r="9" spans="1:7" ht="15.75">
      <c r="A9" s="36"/>
      <c r="B9" s="107"/>
      <c r="C9" s="112"/>
      <c r="D9" s="113"/>
      <c r="E9" s="111"/>
      <c r="F9" s="111"/>
      <c r="G9" s="111"/>
    </row>
    <row r="10" spans="1:7" ht="15.75">
      <c r="A10" s="36" t="s">
        <v>90</v>
      </c>
      <c r="B10" s="107"/>
      <c r="C10" s="112"/>
      <c r="D10" s="113"/>
      <c r="E10" s="111"/>
      <c r="F10" s="111"/>
      <c r="G10" s="111"/>
    </row>
    <row r="11" spans="1:7" ht="15.75">
      <c r="A11" s="69" t="s">
        <v>205</v>
      </c>
      <c r="B11" s="42" t="s">
        <v>149</v>
      </c>
      <c r="C11" s="43">
        <f>10963+815+1389+311+6</f>
        <v>13484</v>
      </c>
      <c r="D11" s="113">
        <f>5193+312-815-1389-311</f>
        <v>2990</v>
      </c>
      <c r="E11" s="71">
        <f>+D11</f>
        <v>2990</v>
      </c>
      <c r="F11" s="71">
        <f>+E11</f>
        <v>2990</v>
      </c>
      <c r="G11" s="71">
        <f>+F11</f>
        <v>2990</v>
      </c>
    </row>
    <row r="12" spans="1:7" ht="15.75">
      <c r="A12" s="69" t="s">
        <v>355</v>
      </c>
      <c r="B12" s="42" t="s">
        <v>149</v>
      </c>
      <c r="C12" s="43">
        <v>-365</v>
      </c>
      <c r="D12" s="113"/>
      <c r="E12" s="71"/>
      <c r="F12" s="71"/>
      <c r="G12" s="71"/>
    </row>
    <row r="13" spans="1:7" ht="15.75">
      <c r="A13" s="69" t="s">
        <v>382</v>
      </c>
      <c r="B13" s="42">
        <v>3311</v>
      </c>
      <c r="C13" s="43"/>
      <c r="D13" s="429">
        <v>4200</v>
      </c>
      <c r="E13" s="430">
        <v>4200</v>
      </c>
      <c r="F13" s="430">
        <v>4200</v>
      </c>
      <c r="G13" s="430">
        <v>4200</v>
      </c>
    </row>
    <row r="14" spans="1:7" ht="15.75">
      <c r="A14" s="69" t="s">
        <v>383</v>
      </c>
      <c r="B14" s="42">
        <v>3250</v>
      </c>
      <c r="C14" s="43"/>
      <c r="D14" s="429">
        <v>550</v>
      </c>
      <c r="E14" s="430">
        <v>550</v>
      </c>
      <c r="F14" s="430">
        <v>550</v>
      </c>
      <c r="G14" s="430">
        <v>550</v>
      </c>
    </row>
    <row r="15" spans="1:7" ht="15.75">
      <c r="A15" s="69" t="s">
        <v>386</v>
      </c>
      <c r="B15" s="42">
        <v>3230</v>
      </c>
      <c r="C15" s="43"/>
      <c r="D15" s="429">
        <v>260</v>
      </c>
      <c r="E15" s="430">
        <v>260</v>
      </c>
      <c r="F15" s="430">
        <v>260</v>
      </c>
      <c r="G15" s="430">
        <v>260</v>
      </c>
    </row>
    <row r="16" spans="1:7" ht="15.75">
      <c r="A16" s="69" t="s">
        <v>21</v>
      </c>
      <c r="B16" s="42">
        <v>3594</v>
      </c>
      <c r="C16" s="43">
        <v>150</v>
      </c>
      <c r="D16" s="429">
        <v>-550</v>
      </c>
      <c r="E16" s="430">
        <v>-550</v>
      </c>
      <c r="F16" s="430">
        <v>-550</v>
      </c>
      <c r="G16" s="430">
        <v>-550</v>
      </c>
    </row>
    <row r="17" spans="1:7" ht="15.75">
      <c r="A17" s="69" t="s">
        <v>22</v>
      </c>
      <c r="B17" s="42">
        <v>3592</v>
      </c>
      <c r="C17" s="43"/>
      <c r="D17" s="429">
        <v>-450</v>
      </c>
      <c r="E17" s="430">
        <v>-680</v>
      </c>
      <c r="F17" s="430">
        <v>-680</v>
      </c>
      <c r="G17" s="430">
        <v>-680</v>
      </c>
    </row>
    <row r="18" spans="1:7" ht="15.75">
      <c r="A18" s="69" t="s">
        <v>339</v>
      </c>
      <c r="B18" s="42" t="s">
        <v>149</v>
      </c>
      <c r="C18" s="43"/>
      <c r="D18" s="113"/>
      <c r="E18" s="430">
        <v>-3900</v>
      </c>
      <c r="F18" s="430">
        <v>-3900</v>
      </c>
      <c r="G18" s="430">
        <v>-3900</v>
      </c>
    </row>
    <row r="19" spans="1:7" ht="15.75">
      <c r="A19" s="69" t="s">
        <v>406</v>
      </c>
      <c r="B19" s="42">
        <v>3550</v>
      </c>
      <c r="C19" s="43">
        <v>120</v>
      </c>
      <c r="D19" s="113">
        <v>60</v>
      </c>
      <c r="E19" s="71">
        <v>60</v>
      </c>
      <c r="F19" s="71">
        <v>60</v>
      </c>
      <c r="G19" s="71">
        <v>60</v>
      </c>
    </row>
    <row r="20" spans="1:7" ht="15.75">
      <c r="A20" s="69" t="s">
        <v>407</v>
      </c>
      <c r="B20" s="42">
        <v>3711</v>
      </c>
      <c r="C20" s="43">
        <v>1900</v>
      </c>
      <c r="D20" s="113">
        <v>1300</v>
      </c>
      <c r="E20" s="71">
        <v>1300</v>
      </c>
      <c r="F20" s="71">
        <v>1300</v>
      </c>
      <c r="G20" s="71">
        <v>1300</v>
      </c>
    </row>
    <row r="21" spans="1:7" ht="15.75">
      <c r="A21" s="69" t="s">
        <v>408</v>
      </c>
      <c r="B21" s="42"/>
      <c r="C21" s="43"/>
      <c r="D21" s="113">
        <v>4100</v>
      </c>
      <c r="E21" s="71">
        <v>4100</v>
      </c>
      <c r="F21" s="71">
        <v>4100</v>
      </c>
      <c r="G21" s="71">
        <v>4100</v>
      </c>
    </row>
    <row r="22" spans="1:7" ht="15.75">
      <c r="A22" s="69" t="s">
        <v>360</v>
      </c>
      <c r="B22" s="42">
        <v>3311</v>
      </c>
      <c r="C22" s="43">
        <v>5042</v>
      </c>
      <c r="D22" s="113">
        <v>250</v>
      </c>
      <c r="E22" s="71">
        <v>250</v>
      </c>
      <c r="F22" s="71">
        <v>250</v>
      </c>
      <c r="G22" s="71">
        <v>250</v>
      </c>
    </row>
    <row r="23" spans="1:7" ht="15.75">
      <c r="A23" s="69" t="s">
        <v>361</v>
      </c>
      <c r="B23" s="42">
        <v>3311</v>
      </c>
      <c r="C23" s="43">
        <v>1200</v>
      </c>
      <c r="D23" s="113">
        <v>600</v>
      </c>
      <c r="E23" s="71">
        <v>600</v>
      </c>
      <c r="F23" s="71">
        <v>600</v>
      </c>
      <c r="G23" s="71">
        <v>600</v>
      </c>
    </row>
    <row r="24" spans="1:7" ht="15.75">
      <c r="A24" s="119" t="s">
        <v>409</v>
      </c>
      <c r="B24" s="42">
        <v>3100</v>
      </c>
      <c r="C24" s="43">
        <v>-400</v>
      </c>
      <c r="D24" s="113"/>
      <c r="E24" s="71"/>
      <c r="F24" s="71"/>
      <c r="G24" s="71"/>
    </row>
    <row r="25" spans="1:7" ht="15.75">
      <c r="A25" s="119" t="s">
        <v>410</v>
      </c>
      <c r="B25" s="42"/>
      <c r="C25" s="43">
        <v>275</v>
      </c>
      <c r="D25" s="113"/>
      <c r="E25" s="71"/>
      <c r="F25" s="71"/>
      <c r="G25" s="71"/>
    </row>
    <row r="26" spans="1:7" ht="15.75">
      <c r="A26" s="69" t="s">
        <v>301</v>
      </c>
      <c r="B26" s="42">
        <v>3592</v>
      </c>
      <c r="C26" s="43">
        <v>500</v>
      </c>
      <c r="D26" s="113">
        <v>200</v>
      </c>
      <c r="E26" s="71">
        <v>200</v>
      </c>
      <c r="F26" s="71">
        <v>200</v>
      </c>
      <c r="G26" s="71">
        <v>200</v>
      </c>
    </row>
    <row r="27" spans="1:7" ht="15.75">
      <c r="A27" s="119" t="s">
        <v>317</v>
      </c>
      <c r="B27" s="42">
        <v>3592</v>
      </c>
      <c r="C27" s="43">
        <v>682</v>
      </c>
      <c r="D27" s="113"/>
      <c r="E27" s="71"/>
      <c r="F27" s="71"/>
      <c r="G27" s="71"/>
    </row>
    <row r="28" spans="1:7" ht="15.75">
      <c r="A28" s="119" t="s">
        <v>337</v>
      </c>
      <c r="B28" s="42">
        <v>3304</v>
      </c>
      <c r="C28" s="43">
        <v>1220</v>
      </c>
      <c r="D28" s="113"/>
      <c r="E28" s="71"/>
      <c r="F28" s="71"/>
      <c r="G28" s="71"/>
    </row>
    <row r="29" spans="1:7" ht="15.75">
      <c r="A29" s="119" t="s">
        <v>281</v>
      </c>
      <c r="B29" s="42">
        <v>3304</v>
      </c>
      <c r="C29" s="43">
        <v>-1220</v>
      </c>
      <c r="D29" s="113"/>
      <c r="E29" s="71"/>
      <c r="F29" s="71"/>
      <c r="G29" s="71"/>
    </row>
    <row r="30" spans="1:7" ht="15.75">
      <c r="A30" s="119" t="s">
        <v>365</v>
      </c>
      <c r="B30" s="42">
        <v>3410</v>
      </c>
      <c r="C30" s="43"/>
      <c r="D30" s="113">
        <v>240</v>
      </c>
      <c r="E30" s="71">
        <v>240</v>
      </c>
      <c r="F30" s="71">
        <v>240</v>
      </c>
      <c r="G30" s="71">
        <v>240</v>
      </c>
    </row>
    <row r="31" spans="1:7" ht="15.75">
      <c r="A31" s="119" t="s">
        <v>289</v>
      </c>
      <c r="B31" s="42" t="s">
        <v>149</v>
      </c>
      <c r="C31" s="43"/>
      <c r="D31" s="113">
        <v>275</v>
      </c>
      <c r="E31" s="71">
        <v>275</v>
      </c>
      <c r="F31" s="71">
        <v>275</v>
      </c>
      <c r="G31" s="71">
        <v>275</v>
      </c>
    </row>
    <row r="32" spans="1:7" ht="15.75">
      <c r="A32" s="119" t="s">
        <v>290</v>
      </c>
      <c r="B32" s="42" t="s">
        <v>149</v>
      </c>
      <c r="C32" s="43">
        <v>115</v>
      </c>
      <c r="D32" s="113"/>
      <c r="E32" s="71"/>
      <c r="F32" s="71"/>
      <c r="G32" s="71"/>
    </row>
    <row r="33" spans="1:7" ht="15.75">
      <c r="A33" s="119" t="s">
        <v>292</v>
      </c>
      <c r="B33" s="42" t="s">
        <v>318</v>
      </c>
      <c r="C33" s="43">
        <v>350</v>
      </c>
      <c r="D33" s="113">
        <v>350</v>
      </c>
      <c r="E33" s="71">
        <v>350</v>
      </c>
      <c r="F33" s="71">
        <v>350</v>
      </c>
      <c r="G33" s="71">
        <v>350</v>
      </c>
    </row>
    <row r="34" spans="1:7" ht="15.75">
      <c r="A34" s="119" t="s">
        <v>237</v>
      </c>
      <c r="B34" s="42">
        <v>3305</v>
      </c>
      <c r="C34" s="43">
        <v>122</v>
      </c>
      <c r="D34" s="113"/>
      <c r="E34" s="71"/>
      <c r="F34" s="71"/>
      <c r="G34" s="71"/>
    </row>
    <row r="35" spans="1:7" ht="15.75">
      <c r="A35" s="119" t="s">
        <v>260</v>
      </c>
      <c r="B35" s="42" t="s">
        <v>149</v>
      </c>
      <c r="C35" s="43">
        <v>-5</v>
      </c>
      <c r="D35" s="113">
        <v>-5</v>
      </c>
      <c r="E35" s="71">
        <v>-10</v>
      </c>
      <c r="F35" s="71">
        <v>-15</v>
      </c>
      <c r="G35" s="71">
        <v>-20</v>
      </c>
    </row>
    <row r="36" spans="1:7" ht="15.75">
      <c r="A36" s="119" t="s">
        <v>248</v>
      </c>
      <c r="B36" s="42" t="s">
        <v>149</v>
      </c>
      <c r="C36" s="43">
        <v>410</v>
      </c>
      <c r="D36" s="113"/>
      <c r="E36" s="71"/>
      <c r="F36" s="71"/>
      <c r="G36" s="71"/>
    </row>
    <row r="37" spans="1:7" ht="15.75">
      <c r="A37" s="72" t="s">
        <v>262</v>
      </c>
      <c r="B37" s="42">
        <v>3410</v>
      </c>
      <c r="C37" s="43">
        <v>150</v>
      </c>
      <c r="D37" s="113"/>
      <c r="E37" s="71"/>
      <c r="F37" s="71"/>
      <c r="G37" s="71"/>
    </row>
    <row r="38" spans="1:8" ht="15.75">
      <c r="A38" s="69" t="s">
        <v>91</v>
      </c>
      <c r="B38" s="42" t="s">
        <v>149</v>
      </c>
      <c r="C38" s="43">
        <v>-1000</v>
      </c>
      <c r="D38" s="113">
        <v>-1000</v>
      </c>
      <c r="E38" s="71">
        <v>-2000</v>
      </c>
      <c r="F38" s="71">
        <v>-3000</v>
      </c>
      <c r="G38" s="71">
        <v>-4000</v>
      </c>
      <c r="H38" s="246"/>
    </row>
    <row r="39" spans="1:7" ht="15.75">
      <c r="A39" s="69" t="s">
        <v>219</v>
      </c>
      <c r="B39" s="42">
        <v>3302</v>
      </c>
      <c r="C39" s="43">
        <v>130</v>
      </c>
      <c r="D39" s="113">
        <v>60</v>
      </c>
      <c r="E39" s="71">
        <v>60</v>
      </c>
      <c r="F39" s="71">
        <v>60</v>
      </c>
      <c r="G39" s="71">
        <v>60</v>
      </c>
    </row>
    <row r="40" spans="1:7" ht="15.75">
      <c r="A40" s="119" t="s">
        <v>264</v>
      </c>
      <c r="B40" s="42">
        <v>3603</v>
      </c>
      <c r="C40" s="43">
        <v>45</v>
      </c>
      <c r="D40" s="113"/>
      <c r="E40" s="71"/>
      <c r="F40" s="71"/>
      <c r="G40" s="71"/>
    </row>
    <row r="41" spans="1:7" ht="15.75">
      <c r="A41" s="119" t="s">
        <v>269</v>
      </c>
      <c r="B41" s="42">
        <v>3100</v>
      </c>
      <c r="C41" s="43">
        <v>570</v>
      </c>
      <c r="D41" s="113"/>
      <c r="E41" s="71"/>
      <c r="F41" s="71"/>
      <c r="G41" s="71"/>
    </row>
    <row r="42" spans="1:7" ht="15.75">
      <c r="A42" s="119" t="s">
        <v>273</v>
      </c>
      <c r="B42" s="42">
        <v>3100</v>
      </c>
      <c r="C42" s="43">
        <v>-129</v>
      </c>
      <c r="D42" s="113"/>
      <c r="E42" s="71"/>
      <c r="F42" s="71"/>
      <c r="G42" s="71"/>
    </row>
    <row r="43" spans="1:7" ht="15.75">
      <c r="A43" s="119" t="s">
        <v>387</v>
      </c>
      <c r="B43" s="42">
        <v>3000</v>
      </c>
      <c r="C43" s="43">
        <v>690</v>
      </c>
      <c r="D43" s="429">
        <v>570</v>
      </c>
      <c r="E43" s="430">
        <v>570</v>
      </c>
      <c r="F43" s="430">
        <v>570</v>
      </c>
      <c r="G43" s="430">
        <v>570</v>
      </c>
    </row>
    <row r="44" spans="1:7" ht="15.75">
      <c r="A44" s="119" t="s">
        <v>411</v>
      </c>
      <c r="B44" s="42">
        <v>3616</v>
      </c>
      <c r="C44" s="43">
        <v>1706</v>
      </c>
      <c r="D44" s="113"/>
      <c r="E44" s="71"/>
      <c r="F44" s="71"/>
      <c r="G44" s="71"/>
    </row>
    <row r="45" spans="1:7" ht="15.75">
      <c r="A45" s="382" t="s">
        <v>348</v>
      </c>
      <c r="B45" s="42" t="s">
        <v>344</v>
      </c>
      <c r="C45" s="43">
        <v>5375</v>
      </c>
      <c r="D45" s="113"/>
      <c r="E45" s="71"/>
      <c r="F45" s="71"/>
      <c r="G45" s="71"/>
    </row>
    <row r="46" spans="1:7" ht="16.5" thickBot="1">
      <c r="A46" s="133" t="s">
        <v>98</v>
      </c>
      <c r="B46" s="42"/>
      <c r="C46" s="121">
        <f>SUM(C10:C45)</f>
        <v>31117</v>
      </c>
      <c r="D46" s="113"/>
      <c r="E46" s="71"/>
      <c r="F46" s="71"/>
      <c r="G46" s="71"/>
    </row>
    <row r="47" spans="1:7" ht="16.5" thickTop="1">
      <c r="A47" s="81"/>
      <c r="B47" s="42"/>
      <c r="C47" s="38"/>
      <c r="D47" s="113"/>
      <c r="E47" s="71"/>
      <c r="F47" s="71"/>
      <c r="G47" s="71"/>
    </row>
    <row r="48" spans="1:7" ht="15.75">
      <c r="A48" s="133" t="s">
        <v>93</v>
      </c>
      <c r="B48" s="42"/>
      <c r="C48" s="43"/>
      <c r="D48" s="113"/>
      <c r="E48" s="71"/>
      <c r="F48" s="71"/>
      <c r="G48" s="71"/>
    </row>
    <row r="49" spans="1:7" ht="15.75">
      <c r="A49" s="69" t="s">
        <v>412</v>
      </c>
      <c r="B49" s="42"/>
      <c r="C49" s="43">
        <v>900</v>
      </c>
      <c r="D49" s="113"/>
      <c r="E49" s="71"/>
      <c r="F49" s="71"/>
      <c r="G49" s="71"/>
    </row>
    <row r="50" spans="1:7" ht="16.5" thickBot="1">
      <c r="A50" s="133" t="s">
        <v>99</v>
      </c>
      <c r="B50" s="42"/>
      <c r="C50" s="231">
        <f>SUM(C48:C49)</f>
        <v>900</v>
      </c>
      <c r="D50" s="232"/>
      <c r="E50" s="71"/>
      <c r="F50" s="71"/>
      <c r="G50" s="71"/>
    </row>
    <row r="51" spans="1:7" ht="16.5" thickTop="1">
      <c r="A51" s="81"/>
      <c r="B51" s="42"/>
      <c r="C51" s="38"/>
      <c r="D51" s="113"/>
      <c r="E51" s="71"/>
      <c r="F51" s="71"/>
      <c r="G51" s="71"/>
    </row>
    <row r="52" spans="1:7" ht="15.75">
      <c r="A52" s="81"/>
      <c r="B52" s="42"/>
      <c r="C52" s="38"/>
      <c r="D52" s="113"/>
      <c r="E52" s="71"/>
      <c r="F52" s="71"/>
      <c r="G52" s="71"/>
    </row>
    <row r="53" spans="1:7" ht="15.75">
      <c r="A53" s="81"/>
      <c r="B53" s="42"/>
      <c r="C53" s="38"/>
      <c r="D53" s="113"/>
      <c r="E53" s="71"/>
      <c r="F53" s="71"/>
      <c r="G53" s="71"/>
    </row>
    <row r="54" spans="1:7" ht="15.75">
      <c r="A54" s="81"/>
      <c r="B54" s="42"/>
      <c r="C54" s="38"/>
      <c r="D54" s="113"/>
      <c r="E54" s="71"/>
      <c r="F54" s="71"/>
      <c r="G54" s="71"/>
    </row>
    <row r="55" spans="1:7" ht="15.75">
      <c r="A55" s="81"/>
      <c r="B55" s="42"/>
      <c r="C55" s="38"/>
      <c r="D55" s="113"/>
      <c r="E55" s="71"/>
      <c r="F55" s="71"/>
      <c r="G55" s="71"/>
    </row>
    <row r="56" spans="1:7" ht="15.75">
      <c r="A56" s="81"/>
      <c r="B56" s="42"/>
      <c r="C56" s="38"/>
      <c r="D56" s="113"/>
      <c r="E56" s="71"/>
      <c r="F56" s="71"/>
      <c r="G56" s="71"/>
    </row>
    <row r="57" spans="1:7" ht="16.5" thickBot="1">
      <c r="A57" s="72"/>
      <c r="B57" s="46"/>
      <c r="C57" s="158"/>
      <c r="D57" s="159"/>
      <c r="E57" s="73"/>
      <c r="F57" s="73"/>
      <c r="G57" s="126"/>
    </row>
    <row r="58" spans="1:7" ht="16.5" thickBot="1">
      <c r="A58" s="127" t="s">
        <v>95</v>
      </c>
      <c r="B58" s="128"/>
      <c r="C58" s="130">
        <f>+C7+C46+C50+C8</f>
        <v>350975</v>
      </c>
      <c r="D58" s="146">
        <f>SUM(D7:D57)</f>
        <v>364075</v>
      </c>
      <c r="E58" s="132">
        <f>SUM(E7:E57)</f>
        <v>358940</v>
      </c>
      <c r="F58" s="132">
        <f>SUM(F7:F57)</f>
        <v>357935</v>
      </c>
      <c r="G58" s="132">
        <f>SUM(G7:G57)</f>
        <v>356930</v>
      </c>
    </row>
  </sheetData>
  <sheetProtection/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pane ySplit="6" topLeftCell="BM15" activePane="bottomLeft" state="frozen"/>
      <selection pane="topLeft" activeCell="A1" sqref="A1"/>
      <selection pane="bottomLeft" activeCell="F38" sqref="F38"/>
    </sheetView>
  </sheetViews>
  <sheetFormatPr defaultColWidth="9.8515625" defaultRowHeight="12.75"/>
  <cols>
    <col min="1" max="1" width="38.7109375" style="1" customWidth="1"/>
    <col min="2" max="2" width="11.28125" style="98" customWidth="1"/>
    <col min="3" max="3" width="13.00390625" style="3" customWidth="1"/>
    <col min="4" max="7" width="11.7109375" style="3" customWidth="1"/>
    <col min="8" max="16384" width="9.8515625" style="1" customWidth="1"/>
  </cols>
  <sheetData>
    <row r="1" spans="2:7" s="344" customFormat="1" ht="11.25">
      <c r="B1" s="345"/>
      <c r="C1" s="346"/>
      <c r="D1" s="346"/>
      <c r="E1" s="346"/>
      <c r="F1" s="346"/>
      <c r="G1" s="347"/>
    </row>
    <row r="2" spans="1:7" ht="26.25" thickBot="1">
      <c r="A2" s="99" t="s">
        <v>347</v>
      </c>
      <c r="B2" s="100"/>
      <c r="C2" s="7"/>
      <c r="D2" s="7"/>
      <c r="E2" s="7"/>
      <c r="F2" s="8"/>
      <c r="G2" s="9" t="s">
        <v>49</v>
      </c>
    </row>
    <row r="3" spans="1:7" s="343" customFormat="1" ht="15.75" thickTop="1">
      <c r="A3" s="340"/>
      <c r="B3" s="341"/>
      <c r="C3" s="342"/>
      <c r="D3" s="342"/>
      <c r="E3" s="342"/>
      <c r="F3" s="342"/>
      <c r="G3" s="342"/>
    </row>
    <row r="4" spans="1:7" ht="22.5">
      <c r="A4" s="365"/>
      <c r="B4" s="102"/>
      <c r="C4" s="16" t="s">
        <v>87</v>
      </c>
      <c r="D4" s="103"/>
      <c r="E4" s="18" t="s">
        <v>51</v>
      </c>
      <c r="F4" s="19"/>
      <c r="G4" s="20"/>
    </row>
    <row r="5" spans="1:7" ht="18.75">
      <c r="A5" s="366"/>
      <c r="B5" s="22"/>
      <c r="C5" s="24" t="s">
        <v>88</v>
      </c>
      <c r="D5" s="104" t="s">
        <v>54</v>
      </c>
      <c r="E5" s="26"/>
      <c r="F5" s="27"/>
      <c r="G5" s="28"/>
    </row>
    <row r="6" spans="1:7" ht="20.25">
      <c r="A6" s="367" t="s">
        <v>55</v>
      </c>
      <c r="B6" s="30" t="s">
        <v>56</v>
      </c>
      <c r="C6" s="105">
        <v>2013</v>
      </c>
      <c r="D6" s="106">
        <v>2014</v>
      </c>
      <c r="E6" s="34">
        <v>2015</v>
      </c>
      <c r="F6" s="35">
        <v>2016</v>
      </c>
      <c r="G6" s="35">
        <v>2017</v>
      </c>
    </row>
    <row r="7" spans="1:7" ht="15.75">
      <c r="A7" s="368" t="s">
        <v>89</v>
      </c>
      <c r="B7" s="107"/>
      <c r="C7" s="147">
        <v>68411</v>
      </c>
      <c r="D7" s="148">
        <f>C58</f>
        <v>71567</v>
      </c>
      <c r="E7" s="111">
        <f>+D7</f>
        <v>71567</v>
      </c>
      <c r="F7" s="111">
        <f>+D7</f>
        <v>71567</v>
      </c>
      <c r="G7" s="111">
        <f>+D7</f>
        <v>71567</v>
      </c>
    </row>
    <row r="8" spans="1:7" ht="15.75">
      <c r="A8" s="78" t="s">
        <v>367</v>
      </c>
      <c r="B8" s="55"/>
      <c r="C8" s="134">
        <v>-504</v>
      </c>
      <c r="D8" s="113">
        <f>-C47</f>
        <v>-870</v>
      </c>
      <c r="E8" s="40">
        <f>-C47</f>
        <v>-870</v>
      </c>
      <c r="F8" s="40">
        <f>-C47</f>
        <v>-870</v>
      </c>
      <c r="G8" s="40">
        <f>-C47</f>
        <v>-870</v>
      </c>
    </row>
    <row r="9" spans="1:7" ht="15.75">
      <c r="A9" s="368"/>
      <c r="B9" s="107"/>
      <c r="C9" s="112"/>
      <c r="D9" s="113"/>
      <c r="E9" s="111"/>
      <c r="F9" s="111"/>
      <c r="G9" s="111"/>
    </row>
    <row r="10" spans="1:7" ht="15.75">
      <c r="A10" s="368" t="s">
        <v>90</v>
      </c>
      <c r="B10" s="107"/>
      <c r="C10" s="112"/>
      <c r="D10" s="113"/>
      <c r="E10" s="111"/>
      <c r="F10" s="111"/>
      <c r="G10" s="111"/>
    </row>
    <row r="11" spans="1:7" s="224" customFormat="1" ht="15.75">
      <c r="A11" s="371" t="s">
        <v>207</v>
      </c>
      <c r="B11" s="42" t="s">
        <v>149</v>
      </c>
      <c r="C11" s="47">
        <f>2849+143+356+35</f>
        <v>3383</v>
      </c>
      <c r="D11" s="331">
        <f>954-143-356-35</f>
        <v>420</v>
      </c>
      <c r="E11" s="73">
        <f>+D11</f>
        <v>420</v>
      </c>
      <c r="F11" s="73">
        <f>+E11</f>
        <v>420</v>
      </c>
      <c r="G11" s="126">
        <f>+F11</f>
        <v>420</v>
      </c>
    </row>
    <row r="12" spans="1:7" s="224" customFormat="1" ht="15.75">
      <c r="A12" s="385" t="s">
        <v>355</v>
      </c>
      <c r="B12" s="386" t="s">
        <v>149</v>
      </c>
      <c r="C12" s="47">
        <v>-344</v>
      </c>
      <c r="D12" s="331"/>
      <c r="E12" s="73"/>
      <c r="F12" s="73"/>
      <c r="G12" s="126"/>
    </row>
    <row r="13" spans="1:7" s="224" customFormat="1" ht="15.75">
      <c r="A13" s="385" t="s">
        <v>384</v>
      </c>
      <c r="B13" s="386">
        <v>6510</v>
      </c>
      <c r="C13" s="47"/>
      <c r="D13" s="331">
        <v>127</v>
      </c>
      <c r="E13" s="73">
        <v>127</v>
      </c>
      <c r="F13" s="73">
        <v>127</v>
      </c>
      <c r="G13" s="126">
        <v>127</v>
      </c>
    </row>
    <row r="14" spans="1:7" s="224" customFormat="1" ht="15.75">
      <c r="A14" s="385" t="s">
        <v>391</v>
      </c>
      <c r="B14" s="386">
        <v>6413</v>
      </c>
      <c r="C14" s="47"/>
      <c r="D14" s="434">
        <v>200</v>
      </c>
      <c r="E14" s="432">
        <v>500</v>
      </c>
      <c r="F14" s="432">
        <v>500</v>
      </c>
      <c r="G14" s="433">
        <v>500</v>
      </c>
    </row>
    <row r="15" spans="1:7" s="224" customFormat="1" ht="15.75">
      <c r="A15" s="385" t="s">
        <v>339</v>
      </c>
      <c r="B15" s="386" t="s">
        <v>149</v>
      </c>
      <c r="C15" s="47"/>
      <c r="D15" s="331"/>
      <c r="E15" s="432">
        <v>-1200</v>
      </c>
      <c r="F15" s="432">
        <v>-1200</v>
      </c>
      <c r="G15" s="433">
        <v>-1200</v>
      </c>
    </row>
    <row r="16" spans="1:7" s="224" customFormat="1" ht="15.75">
      <c r="A16" s="372" t="s">
        <v>238</v>
      </c>
      <c r="B16" s="46">
        <v>6310</v>
      </c>
      <c r="C16" s="47">
        <v>95</v>
      </c>
      <c r="D16" s="331"/>
      <c r="E16" s="73"/>
      <c r="F16" s="73"/>
      <c r="G16" s="126"/>
    </row>
    <row r="17" spans="1:7" s="224" customFormat="1" ht="15.75">
      <c r="A17" s="372" t="s">
        <v>298</v>
      </c>
      <c r="B17" s="46">
        <v>6720</v>
      </c>
      <c r="C17" s="47">
        <v>40</v>
      </c>
      <c r="D17" s="331">
        <v>40</v>
      </c>
      <c r="E17" s="73">
        <v>80</v>
      </c>
      <c r="F17" s="73">
        <v>120</v>
      </c>
      <c r="G17" s="126">
        <v>120</v>
      </c>
    </row>
    <row r="18" spans="1:7" s="224" customFormat="1" ht="15.75">
      <c r="A18" s="372" t="s">
        <v>296</v>
      </c>
      <c r="B18" s="46">
        <v>6770</v>
      </c>
      <c r="C18" s="47">
        <v>-200</v>
      </c>
      <c r="D18" s="331"/>
      <c r="E18" s="73"/>
      <c r="F18" s="73"/>
      <c r="G18" s="126"/>
    </row>
    <row r="19" spans="1:7" s="224" customFormat="1" ht="15.75">
      <c r="A19" s="372" t="s">
        <v>299</v>
      </c>
      <c r="B19" s="46" t="s">
        <v>149</v>
      </c>
      <c r="C19" s="47">
        <v>-60</v>
      </c>
      <c r="D19" s="331"/>
      <c r="E19" s="73"/>
      <c r="F19" s="73"/>
      <c r="G19" s="126"/>
    </row>
    <row r="20" spans="1:7" s="224" customFormat="1" ht="15.75">
      <c r="A20" s="372" t="s">
        <v>300</v>
      </c>
      <c r="B20" s="46" t="s">
        <v>149</v>
      </c>
      <c r="C20" s="47">
        <v>-30</v>
      </c>
      <c r="D20" s="331"/>
      <c r="E20" s="73"/>
      <c r="F20" s="73"/>
      <c r="G20" s="126"/>
    </row>
    <row r="21" spans="1:7" s="224" customFormat="1" ht="15.75">
      <c r="A21" s="372" t="s">
        <v>319</v>
      </c>
      <c r="B21" s="46">
        <v>6510</v>
      </c>
      <c r="C21" s="47">
        <v>150</v>
      </c>
      <c r="D21" s="331"/>
      <c r="E21" s="73"/>
      <c r="F21" s="73"/>
      <c r="G21" s="126"/>
    </row>
    <row r="22" spans="1:7" s="224" customFormat="1" ht="15.75">
      <c r="A22" s="372" t="s">
        <v>249</v>
      </c>
      <c r="B22" s="46">
        <v>6310</v>
      </c>
      <c r="C22" s="47">
        <v>100</v>
      </c>
      <c r="D22" s="331"/>
      <c r="E22" s="73"/>
      <c r="F22" s="73"/>
      <c r="G22" s="126"/>
    </row>
    <row r="23" spans="1:7" s="224" customFormat="1" ht="15.75">
      <c r="A23" s="372" t="s">
        <v>241</v>
      </c>
      <c r="B23" s="46" t="s">
        <v>149</v>
      </c>
      <c r="C23" s="47">
        <v>150</v>
      </c>
      <c r="D23" s="331"/>
      <c r="E23" s="73"/>
      <c r="F23" s="73"/>
      <c r="G23" s="126"/>
    </row>
    <row r="24" spans="1:7" s="224" customFormat="1" ht="15.75">
      <c r="A24" s="372" t="s">
        <v>294</v>
      </c>
      <c r="B24" s="46" t="s">
        <v>295</v>
      </c>
      <c r="C24" s="47">
        <v>70</v>
      </c>
      <c r="D24" s="331"/>
      <c r="E24" s="73"/>
      <c r="F24" s="73"/>
      <c r="G24" s="126"/>
    </row>
    <row r="25" spans="1:7" s="224" customFormat="1" ht="15.75">
      <c r="A25" s="372" t="s">
        <v>413</v>
      </c>
      <c r="B25" s="46">
        <v>6510</v>
      </c>
      <c r="C25" s="47">
        <v>50</v>
      </c>
      <c r="D25" s="331"/>
      <c r="E25" s="73"/>
      <c r="F25" s="73"/>
      <c r="G25" s="126"/>
    </row>
    <row r="26" spans="1:7" ht="15.75">
      <c r="A26" s="373" t="s">
        <v>414</v>
      </c>
      <c r="B26" s="42">
        <v>6311</v>
      </c>
      <c r="C26" s="47">
        <v>-90</v>
      </c>
      <c r="D26" s="331"/>
      <c r="E26" s="73"/>
      <c r="F26" s="73"/>
      <c r="G26" s="126"/>
    </row>
    <row r="27" spans="1:7" ht="15.75">
      <c r="A27" s="373" t="s">
        <v>256</v>
      </c>
      <c r="B27" s="42">
        <v>6311</v>
      </c>
      <c r="C27" s="47">
        <v>-2250</v>
      </c>
      <c r="D27" s="331">
        <v>-500</v>
      </c>
      <c r="E27" s="73">
        <v>-1000</v>
      </c>
      <c r="F27" s="73">
        <v>-1500</v>
      </c>
      <c r="G27" s="126">
        <v>-1500</v>
      </c>
    </row>
    <row r="28" spans="1:7" ht="15.75">
      <c r="A28" s="373" t="s">
        <v>358</v>
      </c>
      <c r="B28" s="386" t="s">
        <v>359</v>
      </c>
      <c r="C28" s="47">
        <v>470</v>
      </c>
      <c r="D28" s="331"/>
      <c r="E28" s="73"/>
      <c r="F28" s="73"/>
      <c r="G28" s="126"/>
    </row>
    <row r="29" spans="1:7" ht="15.75">
      <c r="A29" s="372" t="s">
        <v>261</v>
      </c>
      <c r="B29" s="46" t="s">
        <v>149</v>
      </c>
      <c r="C29" s="47">
        <v>-5</v>
      </c>
      <c r="D29" s="331">
        <v>-5</v>
      </c>
      <c r="E29" s="73">
        <v>-10</v>
      </c>
      <c r="F29" s="73">
        <v>-15</v>
      </c>
      <c r="G29" s="126">
        <v>-20</v>
      </c>
    </row>
    <row r="30" spans="1:7" ht="15.75">
      <c r="A30" s="373" t="s">
        <v>378</v>
      </c>
      <c r="B30" s="46">
        <v>6310</v>
      </c>
      <c r="C30" s="47">
        <v>-150</v>
      </c>
      <c r="D30" s="331"/>
      <c r="E30" s="73"/>
      <c r="F30" s="73"/>
      <c r="G30" s="126"/>
    </row>
    <row r="31" spans="1:7" s="222" customFormat="1" ht="15.75">
      <c r="A31" s="373" t="s">
        <v>268</v>
      </c>
      <c r="B31" s="46">
        <v>6310</v>
      </c>
      <c r="C31" s="47">
        <v>457</v>
      </c>
      <c r="D31" s="331">
        <v>188</v>
      </c>
      <c r="E31" s="73">
        <v>324</v>
      </c>
      <c r="F31" s="73">
        <v>324</v>
      </c>
      <c r="G31" s="126">
        <v>324</v>
      </c>
    </row>
    <row r="32" spans="1:7" s="222" customFormat="1" ht="15.75">
      <c r="A32" s="373" t="s">
        <v>274</v>
      </c>
      <c r="B32" s="46">
        <v>6770</v>
      </c>
      <c r="C32" s="47">
        <v>540</v>
      </c>
      <c r="D32" s="331"/>
      <c r="E32" s="73"/>
      <c r="F32" s="73"/>
      <c r="G32" s="126"/>
    </row>
    <row r="33" spans="1:7" s="222" customFormat="1" ht="15.75">
      <c r="A33" s="373" t="s">
        <v>345</v>
      </c>
      <c r="B33" s="386">
        <v>6610</v>
      </c>
      <c r="C33" s="47">
        <v>-1706</v>
      </c>
      <c r="D33" s="397"/>
      <c r="E33" s="398"/>
      <c r="F33" s="398"/>
      <c r="G33" s="399"/>
    </row>
    <row r="34" spans="1:7" s="222" customFormat="1" ht="15.75">
      <c r="A34" s="400" t="s">
        <v>346</v>
      </c>
      <c r="B34" s="386">
        <v>6611</v>
      </c>
      <c r="C34" s="47">
        <v>2065</v>
      </c>
      <c r="D34" s="397"/>
      <c r="E34" s="398"/>
      <c r="F34" s="398"/>
      <c r="G34" s="399"/>
    </row>
    <row r="35" spans="1:7" s="222" customFormat="1" ht="15.75">
      <c r="A35" s="373" t="s">
        <v>415</v>
      </c>
      <c r="B35" s="386">
        <v>6211</v>
      </c>
      <c r="C35" s="47">
        <v>55</v>
      </c>
      <c r="D35" s="397"/>
      <c r="E35" s="398"/>
      <c r="F35" s="398"/>
      <c r="G35" s="399"/>
    </row>
    <row r="36" spans="1:7" s="143" customFormat="1" ht="16.5" thickBot="1">
      <c r="A36" s="374" t="s">
        <v>98</v>
      </c>
      <c r="B36" s="160"/>
      <c r="C36" s="121">
        <f>SUM(C10:C35)</f>
        <v>2790</v>
      </c>
      <c r="D36" s="161"/>
      <c r="E36" s="142"/>
      <c r="F36" s="142"/>
      <c r="G36" s="142"/>
    </row>
    <row r="37" spans="1:7" ht="16.5" thickTop="1">
      <c r="A37" s="373"/>
      <c r="B37" s="42"/>
      <c r="C37" s="38"/>
      <c r="D37" s="113"/>
      <c r="E37" s="71"/>
      <c r="F37" s="71"/>
      <c r="G37" s="71"/>
    </row>
    <row r="38" spans="1:7" ht="15.75">
      <c r="A38" s="374" t="s">
        <v>93</v>
      </c>
      <c r="B38" s="42"/>
      <c r="C38" s="43"/>
      <c r="D38" s="113"/>
      <c r="E38" s="71"/>
      <c r="F38" s="71"/>
      <c r="G38" s="71"/>
    </row>
    <row r="39" spans="1:7" ht="15.75">
      <c r="A39" s="373" t="s">
        <v>320</v>
      </c>
      <c r="B39" s="46">
        <v>6770</v>
      </c>
      <c r="C39" s="47"/>
      <c r="D39" s="331">
        <v>100</v>
      </c>
      <c r="E39" s="71">
        <v>100</v>
      </c>
      <c r="F39" s="71"/>
      <c r="G39" s="71"/>
    </row>
    <row r="40" spans="1:7" ht="15.75">
      <c r="A40" s="373" t="s">
        <v>42</v>
      </c>
      <c r="B40" s="46">
        <v>6770</v>
      </c>
      <c r="C40" s="47">
        <v>150</v>
      </c>
      <c r="D40" s="331"/>
      <c r="E40" s="71"/>
      <c r="F40" s="71"/>
      <c r="G40" s="71"/>
    </row>
    <row r="41" spans="1:7" ht="15.75">
      <c r="A41" s="373" t="s">
        <v>43</v>
      </c>
      <c r="B41" s="46">
        <v>6310</v>
      </c>
      <c r="C41" s="47"/>
      <c r="D41" s="331"/>
      <c r="E41" s="71"/>
      <c r="F41" s="71">
        <v>750</v>
      </c>
      <c r="G41" s="71"/>
    </row>
    <row r="42" spans="1:7" ht="15.75">
      <c r="A42" s="373" t="s">
        <v>303</v>
      </c>
      <c r="B42" s="46">
        <v>6411</v>
      </c>
      <c r="C42" s="47"/>
      <c r="D42" s="331"/>
      <c r="E42" s="71"/>
      <c r="F42" s="71">
        <v>500</v>
      </c>
      <c r="G42" s="71"/>
    </row>
    <row r="43" spans="1:7" ht="15.75">
      <c r="A43" s="373" t="s">
        <v>336</v>
      </c>
      <c r="B43" s="46">
        <v>6100</v>
      </c>
      <c r="C43" s="47">
        <v>300</v>
      </c>
      <c r="D43" s="331">
        <v>300</v>
      </c>
      <c r="E43" s="71">
        <v>300</v>
      </c>
      <c r="F43" s="71">
        <v>300</v>
      </c>
      <c r="G43" s="71"/>
    </row>
    <row r="44" spans="1:7" ht="15.75">
      <c r="A44" s="373" t="s">
        <v>338</v>
      </c>
      <c r="B44" s="46">
        <v>6100</v>
      </c>
      <c r="C44" s="47">
        <v>150</v>
      </c>
      <c r="D44" s="331"/>
      <c r="E44" s="71"/>
      <c r="F44" s="71"/>
      <c r="G44" s="71"/>
    </row>
    <row r="45" spans="1:7" ht="15.75">
      <c r="A45" s="373" t="s">
        <v>362</v>
      </c>
      <c r="B45" s="46" t="s">
        <v>149</v>
      </c>
      <c r="C45" s="47">
        <v>270</v>
      </c>
      <c r="D45" s="331"/>
      <c r="E45" s="71"/>
      <c r="F45" s="71"/>
      <c r="G45" s="71"/>
    </row>
    <row r="46" spans="1:7" ht="15.75">
      <c r="A46" s="373" t="s">
        <v>277</v>
      </c>
      <c r="B46" s="46">
        <v>6100</v>
      </c>
      <c r="C46" s="47"/>
      <c r="D46" s="331"/>
      <c r="E46" s="71"/>
      <c r="F46" s="71"/>
      <c r="G46" s="71"/>
    </row>
    <row r="47" spans="1:7" s="143" customFormat="1" ht="16.5" thickBot="1">
      <c r="A47" s="374" t="s">
        <v>99</v>
      </c>
      <c r="B47" s="160"/>
      <c r="C47" s="121">
        <f>SUM(C38:C46)</f>
        <v>870</v>
      </c>
      <c r="D47" s="161"/>
      <c r="E47" s="142"/>
      <c r="F47" s="142"/>
      <c r="G47" s="142"/>
    </row>
    <row r="48" spans="1:7" s="143" customFormat="1" ht="16.5" thickTop="1">
      <c r="A48" s="369"/>
      <c r="B48" s="348"/>
      <c r="C48" s="43"/>
      <c r="D48" s="349"/>
      <c r="E48" s="142"/>
      <c r="F48" s="142"/>
      <c r="G48" s="142"/>
    </row>
    <row r="49" spans="1:7" s="143" customFormat="1" ht="15.75">
      <c r="A49" s="369"/>
      <c r="B49" s="348"/>
      <c r="C49" s="43"/>
      <c r="D49" s="349"/>
      <c r="E49" s="142"/>
      <c r="F49" s="142"/>
      <c r="G49" s="142"/>
    </row>
    <row r="50" spans="1:7" s="143" customFormat="1" ht="15.75">
      <c r="A50" s="369"/>
      <c r="B50" s="348"/>
      <c r="C50" s="43"/>
      <c r="D50" s="349"/>
      <c r="E50" s="142"/>
      <c r="F50" s="142"/>
      <c r="G50" s="142"/>
    </row>
    <row r="51" spans="1:7" s="143" customFormat="1" ht="15.75">
      <c r="A51" s="369"/>
      <c r="B51" s="348"/>
      <c r="C51" s="43"/>
      <c r="D51" s="349"/>
      <c r="E51" s="142"/>
      <c r="F51" s="142"/>
      <c r="G51" s="142"/>
    </row>
    <row r="52" spans="1:7" s="143" customFormat="1" ht="15.75">
      <c r="A52" s="369"/>
      <c r="B52" s="348"/>
      <c r="C52" s="43"/>
      <c r="D52" s="349"/>
      <c r="E52" s="142"/>
      <c r="F52" s="142"/>
      <c r="G52" s="142"/>
    </row>
    <row r="53" spans="1:7" s="143" customFormat="1" ht="15.75">
      <c r="A53" s="369"/>
      <c r="B53" s="348"/>
      <c r="C53" s="43"/>
      <c r="D53" s="349"/>
      <c r="E53" s="142"/>
      <c r="F53" s="142"/>
      <c r="G53" s="142"/>
    </row>
    <row r="54" spans="1:7" s="143" customFormat="1" ht="15.75">
      <c r="A54" s="369"/>
      <c r="B54" s="348"/>
      <c r="C54" s="43"/>
      <c r="D54" s="349"/>
      <c r="E54" s="142"/>
      <c r="F54" s="142"/>
      <c r="G54" s="142"/>
    </row>
    <row r="55" spans="1:7" s="143" customFormat="1" ht="15.75">
      <c r="A55" s="369"/>
      <c r="B55" s="348"/>
      <c r="C55" s="43"/>
      <c r="D55" s="349"/>
      <c r="E55" s="142"/>
      <c r="F55" s="142"/>
      <c r="G55" s="142"/>
    </row>
    <row r="56" spans="1:7" s="143" customFormat="1" ht="15.75">
      <c r="A56" s="369"/>
      <c r="B56" s="348"/>
      <c r="C56" s="43"/>
      <c r="D56" s="349"/>
      <c r="E56" s="142"/>
      <c r="F56" s="142"/>
      <c r="G56" s="142"/>
    </row>
    <row r="57" spans="1:7" s="143" customFormat="1" ht="16.5" thickBot="1">
      <c r="A57" s="401"/>
      <c r="B57" s="46"/>
      <c r="C57" s="47"/>
      <c r="D57" s="331"/>
      <c r="E57" s="71"/>
      <c r="F57" s="71"/>
      <c r="G57" s="71"/>
    </row>
    <row r="58" spans="1:7" ht="16.5" thickBot="1">
      <c r="A58" s="370" t="s">
        <v>95</v>
      </c>
      <c r="B58" s="128"/>
      <c r="C58" s="130">
        <f>+C7+C36+C47+C8</f>
        <v>71567</v>
      </c>
      <c r="D58" s="146">
        <f>SUM(D7:D57)</f>
        <v>71567</v>
      </c>
      <c r="E58" s="132">
        <f>SUM(E7:E57)</f>
        <v>70338</v>
      </c>
      <c r="F58" s="132">
        <f>SUM(F7:F57)</f>
        <v>71023</v>
      </c>
      <c r="G58" s="132">
        <f>SUM(G7:G57)</f>
        <v>69468</v>
      </c>
    </row>
  </sheetData>
  <sheetProtection/>
  <printOptions/>
  <pageMargins left="0.7874015748031497" right="0.7874015748031497" top="0.3937007874015748" bottom="0.5511811023622047" header="0.5118110236220472" footer="0.35433070866141736"/>
  <pageSetup fitToHeight="0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E20" sqref="E20:H20"/>
    </sheetView>
  </sheetViews>
  <sheetFormatPr defaultColWidth="9.8515625" defaultRowHeight="12.75"/>
  <cols>
    <col min="1" max="1" width="30.8515625" style="1" customWidth="1"/>
    <col min="2" max="2" width="12.7109375" style="98" customWidth="1"/>
    <col min="3" max="3" width="0" style="3" hidden="1" customWidth="1"/>
    <col min="4" max="4" width="11.140625" style="3" customWidth="1"/>
    <col min="5" max="8" width="11.7109375" style="3" customWidth="1"/>
    <col min="9" max="16384" width="9.8515625" style="1" customWidth="1"/>
  </cols>
  <sheetData>
    <row r="1" ht="15">
      <c r="H1" s="5"/>
    </row>
    <row r="2" spans="1:8" ht="25.5">
      <c r="A2" s="163" t="s">
        <v>102</v>
      </c>
      <c r="B2" s="100"/>
      <c r="C2" s="7"/>
      <c r="D2" s="7"/>
      <c r="E2" s="7"/>
      <c r="F2" s="7"/>
      <c r="G2" s="8"/>
      <c r="H2" s="9" t="s">
        <v>49</v>
      </c>
    </row>
    <row r="3" spans="1:8" ht="18">
      <c r="A3" s="10"/>
      <c r="B3" s="101"/>
      <c r="C3" s="12"/>
      <c r="D3" s="12"/>
      <c r="E3" s="12"/>
      <c r="F3" s="12"/>
      <c r="G3" s="12"/>
      <c r="H3" s="12"/>
    </row>
    <row r="4" spans="1:8" ht="22.5">
      <c r="A4" s="13"/>
      <c r="B4" s="102"/>
      <c r="C4" s="15"/>
      <c r="D4" s="164" t="s">
        <v>50</v>
      </c>
      <c r="E4" s="165"/>
      <c r="F4" s="18" t="s">
        <v>51</v>
      </c>
      <c r="G4" s="19"/>
      <c r="H4" s="20"/>
    </row>
    <row r="5" spans="1:8" ht="18.75">
      <c r="A5" s="21"/>
      <c r="B5" s="22"/>
      <c r="C5" s="23"/>
      <c r="D5" s="404" t="s">
        <v>53</v>
      </c>
      <c r="E5" s="167" t="s">
        <v>54</v>
      </c>
      <c r="F5" s="26"/>
      <c r="G5" s="27"/>
      <c r="H5" s="28"/>
    </row>
    <row r="6" spans="1:8" ht="20.25">
      <c r="A6" s="29" t="s">
        <v>103</v>
      </c>
      <c r="B6" s="30" t="s">
        <v>104</v>
      </c>
      <c r="C6" s="31"/>
      <c r="D6" s="405">
        <v>2013</v>
      </c>
      <c r="E6" s="403">
        <v>2014</v>
      </c>
      <c r="F6" s="34">
        <v>2015</v>
      </c>
      <c r="G6" s="35">
        <v>2016</v>
      </c>
      <c r="H6" s="35">
        <v>2017</v>
      </c>
    </row>
    <row r="7" spans="1:8" ht="15.75">
      <c r="A7" s="78"/>
      <c r="B7" s="55"/>
      <c r="C7" s="38"/>
      <c r="D7" s="149"/>
      <c r="E7" s="168"/>
      <c r="F7" s="40"/>
      <c r="G7" s="40"/>
      <c r="H7" s="40"/>
    </row>
    <row r="8" spans="1:8" ht="15.75">
      <c r="A8" s="81" t="s">
        <v>322</v>
      </c>
      <c r="B8" s="42"/>
      <c r="C8" s="43"/>
      <c r="D8" s="116"/>
      <c r="E8" s="120"/>
      <c r="F8" s="79"/>
      <c r="G8" s="79"/>
      <c r="H8" s="356"/>
    </row>
    <row r="9" spans="1:8" ht="15.75">
      <c r="A9" s="69" t="s">
        <v>84</v>
      </c>
      <c r="B9" s="42"/>
      <c r="C9" s="43"/>
      <c r="D9" s="43">
        <f>+I_Sentr_!C58</f>
        <v>4850</v>
      </c>
      <c r="E9" s="70">
        <f>+I_Sentr_!D58</f>
        <v>12100</v>
      </c>
      <c r="F9" s="79">
        <f>+I_Sentr_!E58</f>
        <v>10500</v>
      </c>
      <c r="G9" s="79">
        <f>+I_Sentr_!F58</f>
        <v>10100</v>
      </c>
      <c r="H9" s="356">
        <f>+I_Sentr_!G58</f>
        <v>9950</v>
      </c>
    </row>
    <row r="10" spans="1:8" ht="15.75">
      <c r="A10" s="41" t="s">
        <v>85</v>
      </c>
      <c r="B10" s="42"/>
      <c r="C10" s="43"/>
      <c r="D10" s="43">
        <f>+I_Kirken!C58</f>
        <v>7950</v>
      </c>
      <c r="E10" s="70">
        <f>+I_Kirken!D58</f>
        <v>11300</v>
      </c>
      <c r="F10" s="79">
        <f>+I_Kirken!E58</f>
        <v>5000</v>
      </c>
      <c r="G10" s="79">
        <f>+I_Kirken!F58</f>
        <v>12100</v>
      </c>
      <c r="H10" s="356">
        <f>+I_Kirken!G58</f>
        <v>1500</v>
      </c>
    </row>
    <row r="11" spans="1:8" ht="15.75">
      <c r="A11" s="41" t="s">
        <v>349</v>
      </c>
      <c r="B11" s="42"/>
      <c r="C11" s="43"/>
      <c r="D11" s="43">
        <f>+'I_Ku-Oppv'!C58</f>
        <v>13080</v>
      </c>
      <c r="E11" s="70">
        <f>+'I_Ku-Oppv'!D58</f>
        <v>26850</v>
      </c>
      <c r="F11" s="79">
        <f>+'I_Ku-Oppv'!E58</f>
        <v>1800</v>
      </c>
      <c r="G11" s="79">
        <f>+'I_Ku-Oppv'!F58</f>
        <v>1900</v>
      </c>
      <c r="H11" s="356">
        <f>+'I_Ku-Oppv'!G58</f>
        <v>0</v>
      </c>
    </row>
    <row r="12" spans="1:8" ht="15.75">
      <c r="A12" s="69" t="s">
        <v>350</v>
      </c>
      <c r="B12" s="42"/>
      <c r="C12" s="43"/>
      <c r="D12" s="43">
        <f>+I_H_O!C58</f>
        <v>3675</v>
      </c>
      <c r="E12" s="70">
        <f>+I_H_O!D58</f>
        <v>1475</v>
      </c>
      <c r="F12" s="79">
        <f>+I_H_O!E58</f>
        <v>425</v>
      </c>
      <c r="G12" s="79">
        <f>+I_H_O!F58</f>
        <v>425</v>
      </c>
      <c r="H12" s="356">
        <f>+I_H_O!G58</f>
        <v>1075</v>
      </c>
    </row>
    <row r="13" spans="1:8" ht="15.75">
      <c r="A13" s="69" t="s">
        <v>105</v>
      </c>
      <c r="B13" s="42"/>
      <c r="C13" s="43"/>
      <c r="D13" s="43">
        <f>+I_VAR!C15</f>
        <v>6100</v>
      </c>
      <c r="E13" s="70">
        <f>+I_VAR!D15</f>
        <v>8000</v>
      </c>
      <c r="F13" s="79">
        <f>+I_VAR!E15</f>
        <v>4500</v>
      </c>
      <c r="G13" s="79">
        <f>+I_VAR!F15</f>
        <v>20500</v>
      </c>
      <c r="H13" s="356">
        <f>+I_VAR!G15</f>
        <v>20500</v>
      </c>
    </row>
    <row r="14" spans="1:8" ht="15.75">
      <c r="A14" s="69" t="s">
        <v>106</v>
      </c>
      <c r="B14" s="42"/>
      <c r="C14" s="43"/>
      <c r="D14" s="43">
        <f>+I_VAR!C28</f>
        <v>11500</v>
      </c>
      <c r="E14" s="70">
        <f>+I_VAR!D28</f>
        <v>13000</v>
      </c>
      <c r="F14" s="79">
        <f>+I_VAR!E28</f>
        <v>9000</v>
      </c>
      <c r="G14" s="79">
        <f>+I_VAR!F28</f>
        <v>2000</v>
      </c>
      <c r="H14" s="356">
        <f>+I_VAR!G28</f>
        <v>1000</v>
      </c>
    </row>
    <row r="15" spans="1:8" ht="15.75">
      <c r="A15" s="72" t="s">
        <v>347</v>
      </c>
      <c r="B15" s="46"/>
      <c r="C15" s="47"/>
      <c r="D15" s="43">
        <f>+I_Teknisk!C58</f>
        <v>39370</v>
      </c>
      <c r="E15" s="70">
        <f>+I_Teknisk!D58</f>
        <v>23750</v>
      </c>
      <c r="F15" s="79">
        <f>+I_Teknisk!E58</f>
        <v>28800</v>
      </c>
      <c r="G15" s="79">
        <f>+I_Teknisk!F58</f>
        <v>21300</v>
      </c>
      <c r="H15" s="357">
        <f>+I_Teknisk!G58</f>
        <v>14650</v>
      </c>
    </row>
    <row r="16" spans="1:8" ht="15.75">
      <c r="A16" s="74" t="s">
        <v>107</v>
      </c>
      <c r="B16" s="50"/>
      <c r="C16" s="51"/>
      <c r="D16" s="51">
        <f>SUM(D8:D15)</f>
        <v>86525</v>
      </c>
      <c r="E16" s="170">
        <f>SUM(E8:E15)</f>
        <v>96475</v>
      </c>
      <c r="F16" s="76">
        <f>SUM(F8:F15)</f>
        <v>60025</v>
      </c>
      <c r="G16" s="76">
        <f>SUM(G8:G15)</f>
        <v>68325</v>
      </c>
      <c r="H16" s="77">
        <f>SUM(H8:H15)</f>
        <v>48675</v>
      </c>
    </row>
    <row r="17" spans="1:8" ht="15.75">
      <c r="A17" s="78"/>
      <c r="B17" s="55"/>
      <c r="C17" s="38"/>
      <c r="D17" s="38"/>
      <c r="E17" s="39"/>
      <c r="F17" s="68"/>
      <c r="G17" s="65"/>
      <c r="H17" s="65"/>
    </row>
    <row r="18" spans="1:8" ht="15.75">
      <c r="A18" s="78" t="s">
        <v>108</v>
      </c>
      <c r="B18" s="55">
        <v>1196</v>
      </c>
      <c r="C18" s="38"/>
      <c r="D18" s="38">
        <v>30000</v>
      </c>
      <c r="E18" s="39">
        <v>20000</v>
      </c>
      <c r="F18" s="68">
        <v>20000</v>
      </c>
      <c r="G18" s="65">
        <v>20000</v>
      </c>
      <c r="H18" s="65">
        <v>20000</v>
      </c>
    </row>
    <row r="19" spans="1:8" ht="15.75">
      <c r="A19" s="87"/>
      <c r="B19" s="235"/>
      <c r="C19" s="88"/>
      <c r="D19" s="88"/>
      <c r="E19" s="171"/>
      <c r="F19" s="89"/>
      <c r="G19" s="90"/>
      <c r="H19" s="90"/>
    </row>
    <row r="20" spans="1:8" ht="15.75">
      <c r="A20" s="74" t="s">
        <v>109</v>
      </c>
      <c r="B20" s="50"/>
      <c r="C20" s="51"/>
      <c r="D20" s="51">
        <f>+D16+D18</f>
        <v>116525</v>
      </c>
      <c r="E20" s="170">
        <f>+E16+E18</f>
        <v>116475</v>
      </c>
      <c r="F20" s="76">
        <f>+F16+F18</f>
        <v>80025</v>
      </c>
      <c r="G20" s="77">
        <f>+G16+G18</f>
        <v>88325</v>
      </c>
      <c r="H20" s="77">
        <f>+H16+H18</f>
        <v>68675</v>
      </c>
    </row>
    <row r="21" spans="1:8" ht="15.75">
      <c r="A21" s="78"/>
      <c r="B21" s="55"/>
      <c r="C21" s="38"/>
      <c r="D21" s="38"/>
      <c r="E21" s="39"/>
      <c r="F21" s="68"/>
      <c r="G21" s="65"/>
      <c r="H21" s="65"/>
    </row>
    <row r="22" spans="1:8" ht="15.75">
      <c r="A22" s="81" t="s">
        <v>110</v>
      </c>
      <c r="B22" s="42"/>
      <c r="C22" s="43"/>
      <c r="D22" s="43"/>
      <c r="E22" s="70"/>
      <c r="F22" s="79"/>
      <c r="G22" s="71"/>
      <c r="H22" s="71"/>
    </row>
    <row r="23" spans="1:8" ht="15.75">
      <c r="A23" s="336" t="s">
        <v>111</v>
      </c>
      <c r="B23" s="236">
        <v>1999</v>
      </c>
      <c r="C23" s="43"/>
      <c r="D23" s="116">
        <v>17600</v>
      </c>
      <c r="E23" s="113">
        <f>+E13+E14</f>
        <v>21000</v>
      </c>
      <c r="F23" s="71">
        <f>+F13+F14</f>
        <v>13500</v>
      </c>
      <c r="G23" s="71">
        <f>+G13+G14</f>
        <v>22500</v>
      </c>
      <c r="H23" s="71">
        <f>+H13+H14</f>
        <v>21500</v>
      </c>
    </row>
    <row r="24" spans="1:8" ht="15.75">
      <c r="A24" s="69" t="s">
        <v>112</v>
      </c>
      <c r="B24" s="42">
        <v>1999</v>
      </c>
      <c r="C24" s="43"/>
      <c r="D24" s="43">
        <v>42300</v>
      </c>
      <c r="E24" s="70">
        <v>56000</v>
      </c>
      <c r="F24" s="71">
        <v>35000</v>
      </c>
      <c r="G24" s="71">
        <v>38000</v>
      </c>
      <c r="H24" s="71">
        <v>24000</v>
      </c>
    </row>
    <row r="25" spans="1:8" ht="15.75">
      <c r="A25" s="72" t="s">
        <v>113</v>
      </c>
      <c r="B25" s="46">
        <v>1196</v>
      </c>
      <c r="C25" s="47"/>
      <c r="D25" s="330">
        <v>30000</v>
      </c>
      <c r="E25" s="39">
        <v>20000</v>
      </c>
      <c r="F25" s="68">
        <v>20000</v>
      </c>
      <c r="G25" s="65">
        <v>20000</v>
      </c>
      <c r="H25" s="65">
        <v>20000</v>
      </c>
    </row>
    <row r="26" spans="1:8" ht="15.75">
      <c r="A26" s="74" t="s">
        <v>114</v>
      </c>
      <c r="B26" s="50"/>
      <c r="C26" s="51"/>
      <c r="D26" s="51">
        <f>SUM(D22:D25)</f>
        <v>89900</v>
      </c>
      <c r="E26" s="170">
        <f>SUM(E22:E25)</f>
        <v>97000</v>
      </c>
      <c r="F26" s="76">
        <f>SUM(F22:F25)</f>
        <v>68500</v>
      </c>
      <c r="G26" s="76">
        <f>SUM(G22:G25)</f>
        <v>80500</v>
      </c>
      <c r="H26" s="77">
        <f>SUM(H22:H25)</f>
        <v>65500</v>
      </c>
    </row>
    <row r="27" spans="1:8" ht="15.75">
      <c r="A27" s="172"/>
      <c r="B27" s="212"/>
      <c r="C27" s="173"/>
      <c r="D27" s="173"/>
      <c r="E27" s="174"/>
      <c r="F27" s="175"/>
      <c r="G27" s="175"/>
      <c r="H27" s="176"/>
    </row>
    <row r="28" spans="1:8" ht="15.75">
      <c r="A28" s="69" t="s">
        <v>233</v>
      </c>
      <c r="B28" s="335">
        <v>1999</v>
      </c>
      <c r="C28" s="43"/>
      <c r="D28" s="43">
        <v>1250</v>
      </c>
      <c r="E28" s="70">
        <v>2950</v>
      </c>
      <c r="F28" s="79">
        <v>2950</v>
      </c>
      <c r="G28" s="71">
        <v>2950</v>
      </c>
      <c r="H28" s="71">
        <v>2950</v>
      </c>
    </row>
    <row r="29" spans="1:8" ht="15.75">
      <c r="A29" s="69" t="s">
        <v>321</v>
      </c>
      <c r="B29" s="335">
        <v>1999</v>
      </c>
      <c r="C29" s="43"/>
      <c r="D29" s="43">
        <v>1000</v>
      </c>
      <c r="E29" s="70">
        <v>3000</v>
      </c>
      <c r="F29" s="79">
        <v>5000</v>
      </c>
      <c r="G29" s="71">
        <v>1000</v>
      </c>
      <c r="H29" s="71">
        <v>3000</v>
      </c>
    </row>
    <row r="30" spans="1:8" ht="15.75">
      <c r="A30" s="81"/>
      <c r="B30" s="335"/>
      <c r="C30" s="43"/>
      <c r="D30" s="43"/>
      <c r="E30" s="70"/>
      <c r="F30" s="79"/>
      <c r="G30" s="71"/>
      <c r="H30" s="71"/>
    </row>
    <row r="31" spans="1:8" ht="15.75">
      <c r="A31" s="81" t="s">
        <v>115</v>
      </c>
      <c r="B31" s="335"/>
      <c r="C31" s="43"/>
      <c r="D31" s="43"/>
      <c r="E31" s="70"/>
      <c r="F31" s="79"/>
      <c r="G31" s="71"/>
      <c r="H31" s="71"/>
    </row>
    <row r="32" spans="1:8" ht="15.75">
      <c r="A32" s="69" t="s">
        <v>136</v>
      </c>
      <c r="B32" s="335">
        <v>1999</v>
      </c>
      <c r="C32" s="43"/>
      <c r="D32" s="43">
        <v>4000</v>
      </c>
      <c r="E32" s="70">
        <v>9000</v>
      </c>
      <c r="F32" s="71">
        <v>7000</v>
      </c>
      <c r="G32" s="71">
        <v>4000</v>
      </c>
      <c r="H32" s="71">
        <v>3000</v>
      </c>
    </row>
    <row r="33" spans="1:8" ht="15.75">
      <c r="A33" s="69" t="s">
        <v>116</v>
      </c>
      <c r="B33" s="335">
        <v>1999</v>
      </c>
      <c r="C33" s="43"/>
      <c r="D33" s="43">
        <v>2925</v>
      </c>
      <c r="E33" s="70">
        <v>275</v>
      </c>
      <c r="F33" s="71">
        <v>325</v>
      </c>
      <c r="G33" s="71">
        <v>825</v>
      </c>
      <c r="H33" s="71">
        <v>175</v>
      </c>
    </row>
    <row r="34" spans="1:8" ht="15.75">
      <c r="A34" s="69" t="s">
        <v>416</v>
      </c>
      <c r="B34" s="335">
        <v>1106</v>
      </c>
      <c r="C34" s="43"/>
      <c r="D34" s="43">
        <v>10700</v>
      </c>
      <c r="E34" s="70"/>
      <c r="F34" s="71"/>
      <c r="G34" s="71"/>
      <c r="H34" s="71"/>
    </row>
    <row r="35" spans="1:9" ht="15.75">
      <c r="A35" s="69" t="s">
        <v>141</v>
      </c>
      <c r="B35" s="359">
        <v>1999</v>
      </c>
      <c r="C35" s="43"/>
      <c r="D35" s="43">
        <v>2950</v>
      </c>
      <c r="E35" s="70">
        <v>2950</v>
      </c>
      <c r="F35" s="71">
        <v>2950</v>
      </c>
      <c r="G35" s="71">
        <v>2950</v>
      </c>
      <c r="H35" s="71">
        <v>2950</v>
      </c>
      <c r="I35" s="246" t="s">
        <v>232</v>
      </c>
    </row>
    <row r="36" spans="1:8" ht="16.5" customHeight="1">
      <c r="A36" s="69" t="s">
        <v>24</v>
      </c>
      <c r="B36" s="359">
        <v>1999</v>
      </c>
      <c r="C36" s="43"/>
      <c r="D36" s="43">
        <v>1000</v>
      </c>
      <c r="E36" s="70">
        <v>3000</v>
      </c>
      <c r="F36" s="71">
        <v>5000</v>
      </c>
      <c r="G36" s="71">
        <v>1000</v>
      </c>
      <c r="H36" s="71">
        <v>3000</v>
      </c>
    </row>
    <row r="37" spans="1:8" ht="16.5" customHeight="1">
      <c r="A37" s="69" t="s">
        <v>25</v>
      </c>
      <c r="B37" s="359">
        <v>1999</v>
      </c>
      <c r="C37" s="43"/>
      <c r="D37" s="43">
        <v>2300</v>
      </c>
      <c r="E37" s="70"/>
      <c r="F37" s="71"/>
      <c r="G37" s="71"/>
      <c r="H37" s="71"/>
    </row>
    <row r="38" spans="1:8" ht="16.5" customHeight="1">
      <c r="A38" s="119" t="s">
        <v>302</v>
      </c>
      <c r="B38" s="393">
        <v>1999</v>
      </c>
      <c r="C38" s="62"/>
      <c r="D38" s="62">
        <v>2000</v>
      </c>
      <c r="E38" s="70">
        <v>3000</v>
      </c>
      <c r="F38" s="71">
        <v>3000</v>
      </c>
      <c r="G38" s="71">
        <v>3000</v>
      </c>
      <c r="H38" s="71"/>
    </row>
    <row r="39" spans="1:8" ht="15.75">
      <c r="A39" s="69" t="s">
        <v>12</v>
      </c>
      <c r="B39" s="359">
        <v>1999</v>
      </c>
      <c r="C39" s="43"/>
      <c r="D39" s="43">
        <v>3000</v>
      </c>
      <c r="E39" s="70">
        <v>1000</v>
      </c>
      <c r="F39" s="71"/>
      <c r="G39" s="71"/>
      <c r="H39" s="71"/>
    </row>
    <row r="40" spans="1:8" ht="15.75">
      <c r="A40" s="69" t="s">
        <v>417</v>
      </c>
      <c r="B40" s="359"/>
      <c r="C40" s="43"/>
      <c r="D40" s="43"/>
      <c r="E40" s="70">
        <v>5000</v>
      </c>
      <c r="F40" s="71"/>
      <c r="G40" s="71"/>
      <c r="H40" s="71"/>
    </row>
    <row r="41" spans="1:8" ht="15.75">
      <c r="A41" s="69" t="s">
        <v>11</v>
      </c>
      <c r="B41" s="359">
        <v>1999</v>
      </c>
      <c r="C41" s="43"/>
      <c r="D41" s="43">
        <v>0</v>
      </c>
      <c r="E41" s="70">
        <v>1200</v>
      </c>
      <c r="F41" s="71">
        <v>1200</v>
      </c>
      <c r="G41" s="71"/>
      <c r="H41" s="71"/>
    </row>
    <row r="42" spans="1:8" ht="15.75">
      <c r="A42" s="74" t="s">
        <v>117</v>
      </c>
      <c r="B42" s="237"/>
      <c r="C42" s="51"/>
      <c r="D42" s="51">
        <f>SUM(D31:D41)</f>
        <v>28875</v>
      </c>
      <c r="E42" s="170">
        <f>SUM(E31:E41)</f>
        <v>25425</v>
      </c>
      <c r="F42" s="76">
        <f>SUM(F31:F41)</f>
        <v>19475</v>
      </c>
      <c r="G42" s="76">
        <f>SUM(G31:G41)</f>
        <v>11775</v>
      </c>
      <c r="H42" s="77">
        <f>SUM(H31:H41)</f>
        <v>9125</v>
      </c>
    </row>
    <row r="43" spans="1:8" ht="15.75">
      <c r="A43" s="81"/>
      <c r="B43" s="42"/>
      <c r="C43" s="43"/>
      <c r="D43" s="43"/>
      <c r="E43" s="70"/>
      <c r="F43" s="79"/>
      <c r="G43" s="71"/>
      <c r="H43" s="71"/>
    </row>
    <row r="44" spans="1:8" ht="16.5" thickBot="1">
      <c r="A44" s="81"/>
      <c r="B44" s="42"/>
      <c r="C44" s="43"/>
      <c r="D44" s="43"/>
      <c r="E44" s="70"/>
      <c r="F44" s="79"/>
      <c r="G44" s="71"/>
      <c r="H44" s="71"/>
    </row>
    <row r="45" spans="1:8" ht="16.5" thickBot="1">
      <c r="A45" s="91" t="s">
        <v>118</v>
      </c>
      <c r="B45" s="238"/>
      <c r="C45" s="93"/>
      <c r="D45" s="93">
        <f>+D20-D26-D42+D28+D29</f>
        <v>0</v>
      </c>
      <c r="E45" s="131">
        <f>+E20-E26-E42+E29+E28</f>
        <v>0</v>
      </c>
      <c r="F45" s="358">
        <f>+F20-F26-F42+F29+F28</f>
        <v>0</v>
      </c>
      <c r="G45" s="358">
        <f>+G20-G26-G42+G29+G28</f>
        <v>0</v>
      </c>
      <c r="H45" s="358">
        <f>+H20-H26-H42+H29+H28</f>
        <v>0</v>
      </c>
    </row>
  </sheetData>
  <sheetProtection/>
  <printOptions/>
  <pageMargins left="0.7874015748031497" right="0.7874015748031497" top="0.5905511811023623" bottom="0.56" header="0.5118110236220472" footer="0.5118110236220472"/>
  <pageSetup fitToHeight="0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Eigersund Kommune</dc:creator>
  <cp:keywords/>
  <dc:description/>
  <cp:lastModifiedBy>TOliversen</cp:lastModifiedBy>
  <cp:lastPrinted>2013-10-30T12:10:36Z</cp:lastPrinted>
  <dcterms:created xsi:type="dcterms:W3CDTF">2003-10-29T07:12:21Z</dcterms:created>
  <dcterms:modified xsi:type="dcterms:W3CDTF">2013-11-06T12:13:05Z</dcterms:modified>
  <cp:category/>
  <cp:version/>
  <cp:contentType/>
  <cp:contentStatus/>
  <cp:revision>1</cp:revision>
</cp:coreProperties>
</file>