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5" yWindow="15" windowWidth="15225" windowHeight="12405" tabRatio="903"/>
  </bookViews>
  <sheets>
    <sheet name="Resultat" sheetId="22" r:id="rId1"/>
    <sheet name="Kap 8-9" sheetId="1" r:id="rId2"/>
    <sheet name="D_Kolfa_" sheetId="2" r:id="rId3"/>
    <sheet name="D_Kirken" sheetId="4" r:id="rId4"/>
    <sheet name="D_Kap 7" sheetId="3" r:id="rId5"/>
    <sheet name="D_Ku-Oppv" sheetId="5" r:id="rId6"/>
    <sheet name="D_H_O" sheetId="6" r:id="rId7"/>
    <sheet name="D Samf" sheetId="19" r:id="rId8"/>
    <sheet name="D_Teknisk" sheetId="9" r:id="rId9"/>
    <sheet name="Inv_totalt" sheetId="10" r:id="rId10"/>
    <sheet name="I_Kolfa_" sheetId="11" r:id="rId11"/>
    <sheet name="I_Kirken" sheetId="12" r:id="rId12"/>
    <sheet name="I_Ku-Oppv" sheetId="13" r:id="rId13"/>
    <sheet name="I_H_O" sheetId="14" r:id="rId14"/>
    <sheet name="I_Samf" sheetId="20" r:id="rId15"/>
    <sheet name="I_Teknisk" sheetId="17" r:id="rId16"/>
    <sheet name="I_VAR" sheetId="16" r:id="rId17"/>
    <sheet name="Forklaring" sheetId="18" r:id="rId18"/>
  </sheets>
  <definedNames>
    <definedName name="_xlnm._FilterDatabase" localSheetId="17" hidden="1">Forklaring!$A$70:$A$79</definedName>
    <definedName name="_xlnm._FilterDatabase" localSheetId="15" hidden="1">I_Teknisk!$A$6:$O$41</definedName>
    <definedName name="Excel_BuiltIn_Print_Area_2">D_Kolfa_!$A$1:$G$56</definedName>
    <definedName name="Excel_BuiltIn_Print_Area_6_1">D_H_O!$A$1:$G$68</definedName>
    <definedName name="Print_Area" localSheetId="6">D_H_O!$A$1:$G$68</definedName>
    <definedName name="Print_Area" localSheetId="4">'D_Kap 7'!$A$1:$G$50</definedName>
    <definedName name="Print_Area" localSheetId="3">D_Kirken!$A$1:$G$58</definedName>
    <definedName name="Print_Area" localSheetId="2">D_Kolfa_!$A$1:$G$56</definedName>
    <definedName name="Print_Area" localSheetId="5">'D_Ku-Oppv'!$A$1:$G$59</definedName>
    <definedName name="Print_Area" localSheetId="8">D_Teknisk!$A$1:$G$59</definedName>
    <definedName name="Print_Area" localSheetId="17">Forklaring!$A$1:$H$60</definedName>
    <definedName name="Print_Area" localSheetId="13">I_H_O!$A$1:$H$48</definedName>
    <definedName name="Print_Area" localSheetId="11">I_Kirken!$A$1:$H$50</definedName>
    <definedName name="Print_Area" localSheetId="10">I_Kolfa_!$A$1:$I$39</definedName>
    <definedName name="Print_Area" localSheetId="12">'I_Ku-Oppv'!$A$1:$H$49</definedName>
    <definedName name="Print_Area" localSheetId="15">I_Teknisk!$A$4:$I$43</definedName>
    <definedName name="Print_Area" localSheetId="16">I_VAR!$A$1:$H$47</definedName>
    <definedName name="Print_Area" localSheetId="9">Inv_totalt!$A$1:$G$55</definedName>
    <definedName name="Print_Area" localSheetId="1">'Kap 8-9'!$A$1:$I$46</definedName>
    <definedName name="Print_Area" localSheetId="0">Resultat!$A$1:$I$49</definedName>
    <definedName name="Print_Titles" localSheetId="6">D_H_O!$1:$6</definedName>
    <definedName name="Print_Titles" localSheetId="4">'D_Kap 7'!$1:$6</definedName>
    <definedName name="Print_Titles" localSheetId="3">D_Kirken!$1:$6</definedName>
    <definedName name="Print_Titles" localSheetId="2">D_Kolfa_!$1:$6</definedName>
    <definedName name="Print_Titles" localSheetId="5">'D_Ku-Oppv'!$1:$6</definedName>
    <definedName name="Print_Titles" localSheetId="8">D_Teknisk!$1:$6</definedName>
    <definedName name="Print_Titles" localSheetId="13">I_H_O!$1:$6</definedName>
    <definedName name="Print_Titles" localSheetId="11">I_Kirken!$1:$6</definedName>
    <definedName name="Print_Titles" localSheetId="10">I_Kolfa_!$1:$6</definedName>
    <definedName name="Print_Titles" localSheetId="12">'I_Ku-Oppv'!$1:$6</definedName>
    <definedName name="Print_Titles" localSheetId="15">I_Teknisk!$4:$6</definedName>
    <definedName name="Print_Titles" localSheetId="16">I_VAR!$1:$6</definedName>
    <definedName name="Print_Titles" localSheetId="9">Inv_totalt!$1:$6</definedName>
    <definedName name="_xlnm.Print_Area" localSheetId="7">'D Samf'!$A$1:$G$56</definedName>
    <definedName name="_xlnm.Print_Area" localSheetId="6">D_H_O!$A$1:$G$68</definedName>
    <definedName name="_xlnm.Print_Area" localSheetId="4">'D_Kap 7'!$A$1:$G$50</definedName>
    <definedName name="_xlnm.Print_Area" localSheetId="3">D_Kirken!$A$1:$G$58</definedName>
    <definedName name="_xlnm.Print_Area" localSheetId="2">D_Kolfa_!$A$1:$G$56</definedName>
    <definedName name="_xlnm.Print_Area" localSheetId="5">'D_Ku-Oppv'!$A$1:$G$59</definedName>
    <definedName name="_xlnm.Print_Area" localSheetId="8">D_Teknisk!$A$1:$G$59</definedName>
    <definedName name="_xlnm.Print_Area" localSheetId="17">Forklaring!$A$1:$H$79</definedName>
    <definedName name="_xlnm.Print_Area" localSheetId="13">I_H_O!$A$1:$H$56</definedName>
    <definedName name="_xlnm.Print_Area" localSheetId="11">I_Kirken!$A$1:$H$58</definedName>
    <definedName name="_xlnm.Print_Area" localSheetId="10">I_Kolfa_!$A$1:$I$52</definedName>
    <definedName name="_xlnm.Print_Area" localSheetId="12">'I_Ku-Oppv'!$A$1:$H$57</definedName>
    <definedName name="_xlnm.Print_Area" localSheetId="14">I_Samf!$A$1:$I$59</definedName>
    <definedName name="_xlnm.Print_Area" localSheetId="15">I_Teknisk!$A$1:$I$60</definedName>
    <definedName name="_xlnm.Print_Area" localSheetId="16">I_VAR!$A$1:$H$55</definedName>
    <definedName name="_xlnm.Print_Area" localSheetId="9">Inv_totalt!$A$1:$G$55</definedName>
    <definedName name="_xlnm.Print_Area" localSheetId="1">'Kap 8-9'!$B$1:$I$46</definedName>
    <definedName name="_xlnm.Print_Area" localSheetId="0">Resultat!$B$1:$I$49</definedName>
    <definedName name="_xlnm.Print_Titles" localSheetId="1">'Kap 8-9'!$4:$6</definedName>
    <definedName name="_xlnm.Print_Titles" localSheetId="0">Resultat!$4:$6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I10" i="22" l="1"/>
  <c r="H10" i="22"/>
  <c r="G10" i="22"/>
  <c r="F10" i="22"/>
  <c r="E10" i="22"/>
  <c r="D22" i="22"/>
  <c r="I20" i="22"/>
  <c r="H20" i="22"/>
  <c r="G20" i="22"/>
  <c r="F20" i="22"/>
  <c r="E20" i="22"/>
  <c r="I19" i="22"/>
  <c r="H19" i="22"/>
  <c r="G19" i="22"/>
  <c r="F19" i="22"/>
  <c r="E19" i="22"/>
  <c r="I18" i="22"/>
  <c r="H18" i="22"/>
  <c r="G18" i="22"/>
  <c r="F18" i="22"/>
  <c r="E18" i="22"/>
  <c r="I17" i="22"/>
  <c r="H17" i="22"/>
  <c r="G17" i="22"/>
  <c r="F17" i="22"/>
  <c r="E17" i="22"/>
  <c r="I16" i="22"/>
  <c r="H16" i="22"/>
  <c r="G16" i="22"/>
  <c r="F16" i="22"/>
  <c r="E16" i="22"/>
  <c r="I15" i="22"/>
  <c r="H15" i="22"/>
  <c r="G15" i="22"/>
  <c r="F15" i="22"/>
  <c r="E15" i="22"/>
  <c r="I14" i="22"/>
  <c r="H14" i="22"/>
  <c r="G14" i="22"/>
  <c r="F14" i="22"/>
  <c r="E14" i="22"/>
  <c r="I45" i="22"/>
  <c r="H45" i="22"/>
  <c r="G45" i="22"/>
  <c r="E45" i="22"/>
  <c r="D45" i="22"/>
  <c r="F42" i="22"/>
  <c r="Q26" i="22"/>
  <c r="P26" i="22"/>
  <c r="O26" i="22"/>
  <c r="N26" i="22"/>
  <c r="Q25" i="22"/>
  <c r="Q27" i="22" s="1"/>
  <c r="P25" i="22"/>
  <c r="P27" i="22" s="1"/>
  <c r="O25" i="22"/>
  <c r="O27" i="22" s="1"/>
  <c r="N25" i="22"/>
  <c r="N27" i="22" s="1"/>
  <c r="F25" i="22"/>
  <c r="D9" i="22"/>
  <c r="H22" i="22" l="1"/>
  <c r="G22" i="22"/>
  <c r="I22" i="22"/>
  <c r="K16" i="22"/>
  <c r="D47" i="22"/>
  <c r="E22" i="22"/>
  <c r="F45" i="22"/>
  <c r="F22" i="22"/>
  <c r="E29" i="16"/>
  <c r="K45" i="22" l="1"/>
  <c r="C57" i="6"/>
  <c r="G46" i="6"/>
  <c r="F46" i="6"/>
  <c r="E46" i="6"/>
  <c r="D46" i="6"/>
  <c r="G14" i="6"/>
  <c r="F14" i="6"/>
  <c r="E14" i="6"/>
  <c r="D14" i="6"/>
  <c r="C14" i="6"/>
  <c r="G13" i="6"/>
  <c r="F13" i="6"/>
  <c r="E13" i="6"/>
  <c r="D13" i="6"/>
  <c r="C13" i="6"/>
  <c r="H43" i="17" l="1"/>
  <c r="F14" i="17"/>
  <c r="E15" i="17"/>
  <c r="I43" i="17"/>
  <c r="I39" i="11"/>
  <c r="H39" i="11"/>
  <c r="F39" i="11"/>
  <c r="D37" i="10" l="1"/>
  <c r="G37" i="10"/>
  <c r="F37" i="10"/>
  <c r="E37" i="10"/>
  <c r="C32" i="10"/>
  <c r="D17" i="9" l="1"/>
  <c r="F17" i="9"/>
  <c r="G17" i="9"/>
  <c r="E17" i="9"/>
  <c r="F30" i="17" l="1"/>
  <c r="N2" i="17"/>
  <c r="F23" i="17"/>
  <c r="F26" i="17"/>
  <c r="F24" i="17"/>
  <c r="F8" i="17"/>
  <c r="F13" i="16" l="1"/>
  <c r="E28" i="16" l="1"/>
  <c r="G9" i="17" l="1"/>
  <c r="F9" i="17"/>
  <c r="F17" i="17"/>
  <c r="F16" i="17"/>
  <c r="D16" i="14" l="1"/>
  <c r="C31" i="10" l="1"/>
  <c r="C43" i="10"/>
  <c r="C27" i="10"/>
  <c r="C51" i="10" l="1"/>
  <c r="C37" i="10"/>
  <c r="C53" i="10" s="1"/>
  <c r="N15" i="10" l="1"/>
  <c r="G22" i="10" l="1"/>
  <c r="F22" i="10"/>
  <c r="E22" i="10"/>
  <c r="D22" i="10"/>
  <c r="D27" i="10" s="1"/>
  <c r="O10" i="1" l="1"/>
  <c r="C36" i="3"/>
  <c r="C37" i="3"/>
  <c r="C38" i="3"/>
  <c r="P16" i="14" l="1"/>
  <c r="R16" i="14" s="1"/>
  <c r="S16" i="14" s="1"/>
  <c r="O36" i="1" l="1"/>
  <c r="P36" i="1"/>
  <c r="Q36" i="1"/>
  <c r="N36" i="1"/>
  <c r="E13" i="16"/>
  <c r="G24" i="11" l="1"/>
  <c r="G39" i="11" s="1"/>
  <c r="E27" i="10"/>
  <c r="C30" i="10"/>
  <c r="G33" i="16"/>
  <c r="H33" i="16"/>
  <c r="F33" i="16"/>
  <c r="G27" i="10"/>
  <c r="F27" i="10"/>
  <c r="F26" i="1"/>
  <c r="F9" i="22" s="1"/>
  <c r="F11" i="22" s="1"/>
  <c r="F47" i="22" s="1"/>
  <c r="M14" i="3"/>
  <c r="L14" i="3"/>
  <c r="K14" i="3"/>
  <c r="G40" i="3"/>
  <c r="F40" i="3"/>
  <c r="E40" i="3"/>
  <c r="D40" i="3"/>
  <c r="G24" i="3"/>
  <c r="F24" i="3"/>
  <c r="E24" i="3"/>
  <c r="D24" i="3"/>
  <c r="G13" i="3"/>
  <c r="F13" i="3"/>
  <c r="E13" i="3"/>
  <c r="C34" i="3"/>
  <c r="D9" i="3"/>
  <c r="D13" i="3" s="1"/>
  <c r="D10" i="3"/>
  <c r="C9" i="3"/>
  <c r="C13" i="3" s="1"/>
  <c r="N35" i="3"/>
  <c r="N36" i="3"/>
  <c r="N31" i="3"/>
  <c r="N30" i="3"/>
  <c r="M37" i="3"/>
  <c r="F32" i="3" s="1"/>
  <c r="L37" i="3"/>
  <c r="E32" i="3" s="1"/>
  <c r="K37" i="3"/>
  <c r="D32" i="3" s="1"/>
  <c r="L32" i="3"/>
  <c r="E30" i="3" s="1"/>
  <c r="M32" i="3"/>
  <c r="F30" i="3" s="1"/>
  <c r="F34" i="3" s="1"/>
  <c r="F50" i="3" s="1"/>
  <c r="K32" i="3"/>
  <c r="D30" i="3" s="1"/>
  <c r="D34" i="3" s="1"/>
  <c r="C21" i="3"/>
  <c r="C24" i="3" s="1"/>
  <c r="E34" i="3" l="1"/>
  <c r="E50" i="3" s="1"/>
  <c r="N23" i="1"/>
  <c r="N24" i="1" s="1"/>
  <c r="D50" i="3"/>
  <c r="N32" i="3"/>
  <c r="G30" i="3" s="1"/>
  <c r="G14" i="17" l="1"/>
  <c r="G43" i="17" s="1"/>
  <c r="C11" i="5" l="1"/>
  <c r="C12" i="9" l="1"/>
  <c r="C34" i="9" s="1"/>
  <c r="G11" i="2"/>
  <c r="F11" i="2"/>
  <c r="E11" i="2"/>
  <c r="D11" i="2"/>
  <c r="C11" i="2"/>
  <c r="E25" i="16" l="1"/>
  <c r="F11" i="17"/>
  <c r="M20" i="17" l="1"/>
  <c r="L20" i="17"/>
  <c r="E20" i="17" s="1"/>
  <c r="M32" i="17"/>
  <c r="L32" i="17"/>
  <c r="K35" i="16" l="1"/>
  <c r="L31" i="20"/>
  <c r="K34" i="14"/>
  <c r="K35" i="13"/>
  <c r="L28" i="11"/>
  <c r="D25" i="16"/>
  <c r="F12" i="20" l="1"/>
  <c r="E12" i="20"/>
  <c r="F11" i="20"/>
  <c r="E11" i="20"/>
  <c r="D24" i="16"/>
  <c r="E25" i="11"/>
  <c r="D19" i="14"/>
  <c r="D17" i="13"/>
  <c r="D16" i="13"/>
  <c r="D18" i="13"/>
  <c r="E24" i="11"/>
  <c r="E39" i="11" s="1"/>
  <c r="E27" i="16"/>
  <c r="D27" i="16"/>
  <c r="E26" i="16"/>
  <c r="D26" i="16"/>
  <c r="D13" i="16"/>
  <c r="D12" i="16"/>
  <c r="E14" i="17"/>
  <c r="E13" i="17"/>
  <c r="F22" i="17"/>
  <c r="E22" i="17"/>
  <c r="F20" i="17"/>
  <c r="E11" i="17"/>
  <c r="F32" i="17"/>
  <c r="E32" i="17"/>
  <c r="F27" i="17"/>
  <c r="E27" i="17"/>
  <c r="E16" i="17"/>
  <c r="E33" i="16" l="1"/>
  <c r="F43" i="17"/>
  <c r="D17" i="16"/>
  <c r="E43" i="17"/>
  <c r="D33" i="16"/>
  <c r="G12" i="19"/>
  <c r="F12" i="19"/>
  <c r="E12" i="19"/>
  <c r="D12" i="19"/>
  <c r="G14" i="9"/>
  <c r="F14" i="9"/>
  <c r="E14" i="9"/>
  <c r="D14" i="9"/>
  <c r="G21" i="2" l="1"/>
  <c r="F21" i="2"/>
  <c r="E21" i="2"/>
  <c r="D21" i="2"/>
  <c r="G11" i="5" l="1"/>
  <c r="F11" i="5"/>
  <c r="E11" i="5"/>
  <c r="D11" i="5"/>
  <c r="E43" i="1"/>
  <c r="E35" i="1"/>
  <c r="E34" i="1"/>
  <c r="E29" i="1"/>
  <c r="E25" i="1"/>
  <c r="E12" i="1"/>
  <c r="E16" i="1"/>
  <c r="E15" i="1"/>
  <c r="N16" i="1" s="1"/>
  <c r="E13" i="1"/>
  <c r="E18" i="1"/>
  <c r="E8" i="1"/>
  <c r="G26" i="1" l="1"/>
  <c r="G9" i="22" s="1"/>
  <c r="G11" i="22" s="1"/>
  <c r="G47" i="22" s="1"/>
  <c r="O23" i="1" l="1"/>
  <c r="O24" i="1" s="1"/>
  <c r="C46" i="9"/>
  <c r="C65" i="6"/>
  <c r="C54" i="5"/>
  <c r="C57" i="5" s="1"/>
  <c r="C47" i="2"/>
  <c r="C21" i="2"/>
  <c r="C38" i="2" s="1"/>
  <c r="C12" i="19" l="1"/>
  <c r="C40" i="3" l="1"/>
  <c r="C50" i="3" s="1"/>
  <c r="G12" i="9"/>
  <c r="F12" i="9"/>
  <c r="E12" i="9"/>
  <c r="D12" i="9"/>
  <c r="G11" i="19"/>
  <c r="F11" i="19"/>
  <c r="E11" i="19"/>
  <c r="D11" i="19"/>
  <c r="C11" i="19"/>
  <c r="C16" i="5" l="1"/>
  <c r="C44" i="5" s="1"/>
  <c r="E17" i="1"/>
  <c r="N10" i="1" s="1"/>
  <c r="P10" i="1" s="1"/>
  <c r="P15" i="1" s="1"/>
  <c r="C13" i="4" l="1"/>
  <c r="H44" i="1"/>
  <c r="G44" i="1"/>
  <c r="G46" i="1" s="1"/>
  <c r="F44" i="1"/>
  <c r="F46" i="1" s="1"/>
  <c r="E44" i="1"/>
  <c r="D44" i="1"/>
  <c r="C18" i="19"/>
  <c r="C66" i="6"/>
  <c r="K44" i="1" l="1"/>
  <c r="I44" i="1"/>
  <c r="C47" i="9" l="1"/>
  <c r="C48" i="2" l="1"/>
  <c r="C33" i="19"/>
  <c r="I26" i="1" l="1"/>
  <c r="I9" i="22" s="1"/>
  <c r="I11" i="22" s="1"/>
  <c r="I47" i="22" s="1"/>
  <c r="H26" i="1"/>
  <c r="H9" i="22" s="1"/>
  <c r="H11" i="22" s="1"/>
  <c r="H47" i="22" s="1"/>
  <c r="C49" i="22" s="1"/>
  <c r="P23" i="1" l="1"/>
  <c r="P24" i="1" s="1"/>
  <c r="H46" i="1"/>
  <c r="Q23" i="1"/>
  <c r="Q24" i="1" s="1"/>
  <c r="I46" i="1"/>
  <c r="C56" i="2"/>
  <c r="D7" i="2" s="1"/>
  <c r="C59" i="9" l="1"/>
  <c r="I41" i="20"/>
  <c r="G13" i="10" s="1"/>
  <c r="H41" i="20"/>
  <c r="F13" i="10" s="1"/>
  <c r="G41" i="20"/>
  <c r="E13" i="10" s="1"/>
  <c r="F41" i="20"/>
  <c r="D13" i="10" s="1"/>
  <c r="E41" i="20"/>
  <c r="C13" i="10" s="1"/>
  <c r="G8" i="19"/>
  <c r="C56" i="19"/>
  <c r="D7" i="19" l="1"/>
  <c r="E7" i="19" s="1"/>
  <c r="E8" i="19"/>
  <c r="D8" i="19"/>
  <c r="F8" i="19"/>
  <c r="F7" i="19" l="1"/>
  <c r="F56" i="19" s="1"/>
  <c r="G7" i="19"/>
  <c r="G56" i="19" s="1"/>
  <c r="D56" i="19"/>
  <c r="E56" i="19"/>
  <c r="H17" i="16" l="1"/>
  <c r="G17" i="16"/>
  <c r="F17" i="16"/>
  <c r="E14" i="10" l="1"/>
  <c r="G8" i="9"/>
  <c r="D8" i="2"/>
  <c r="C34" i="10"/>
  <c r="E8" i="6"/>
  <c r="D8" i="5"/>
  <c r="G16" i="10"/>
  <c r="G15" i="10"/>
  <c r="D16" i="10"/>
  <c r="D14" i="10"/>
  <c r="E15" i="10"/>
  <c r="C9" i="10"/>
  <c r="D48" i="14"/>
  <c r="C12" i="10" s="1"/>
  <c r="D9" i="10"/>
  <c r="E48" i="14"/>
  <c r="D12" i="10" s="1"/>
  <c r="E49" i="13"/>
  <c r="D11" i="10" s="1"/>
  <c r="E9" i="10"/>
  <c r="F48" i="14"/>
  <c r="E12" i="10" s="1"/>
  <c r="F50" i="12"/>
  <c r="E10" i="10" s="1"/>
  <c r="F49" i="13"/>
  <c r="E11" i="10" s="1"/>
  <c r="F9" i="10"/>
  <c r="G48" i="14"/>
  <c r="F12" i="10" s="1"/>
  <c r="G49" i="13"/>
  <c r="F11" i="10" s="1"/>
  <c r="D50" i="12"/>
  <c r="C10" i="10" s="1"/>
  <c r="E50" i="12"/>
  <c r="D10" i="10" s="1"/>
  <c r="G50" i="12"/>
  <c r="F10" i="10" s="1"/>
  <c r="H50" i="12"/>
  <c r="G10" i="10" s="1"/>
  <c r="G9" i="10"/>
  <c r="G14" i="10"/>
  <c r="H49" i="13"/>
  <c r="G11" i="10" s="1"/>
  <c r="C18" i="4"/>
  <c r="E16" i="10"/>
  <c r="F15" i="10"/>
  <c r="F16" i="10"/>
  <c r="H48" i="14"/>
  <c r="G12" i="10" s="1"/>
  <c r="C14" i="10"/>
  <c r="D49" i="13"/>
  <c r="C11" i="10" s="1"/>
  <c r="C16" i="10"/>
  <c r="J12" i="10" l="1"/>
  <c r="K12" i="10"/>
  <c r="M12" i="10"/>
  <c r="G30" i="10"/>
  <c r="G18" i="10"/>
  <c r="G20" i="10" s="1"/>
  <c r="E18" i="10"/>
  <c r="E20" i="10" s="1"/>
  <c r="E30" i="10"/>
  <c r="F30" i="10"/>
  <c r="D53" i="10"/>
  <c r="C15" i="10"/>
  <c r="C18" i="10" s="1"/>
  <c r="C20" i="10" s="1"/>
  <c r="C55" i="10" s="1"/>
  <c r="D47" i="16"/>
  <c r="F8" i="4"/>
  <c r="C58" i="4"/>
  <c r="D7" i="4" s="1"/>
  <c r="G8" i="4"/>
  <c r="D8" i="4"/>
  <c r="E8" i="4"/>
  <c r="E8" i="5"/>
  <c r="F8" i="5"/>
  <c r="F14" i="10"/>
  <c r="F18" i="10" s="1"/>
  <c r="C59" i="5"/>
  <c r="D7" i="5" s="1"/>
  <c r="F8" i="2"/>
  <c r="D8" i="6"/>
  <c r="D56" i="2"/>
  <c r="G8" i="6"/>
  <c r="F47" i="16"/>
  <c r="G8" i="5"/>
  <c r="E17" i="16"/>
  <c r="E47" i="16" s="1"/>
  <c r="F8" i="6"/>
  <c r="E8" i="2"/>
  <c r="G8" i="2"/>
  <c r="D26" i="1"/>
  <c r="D46" i="1" s="1"/>
  <c r="E26" i="1"/>
  <c r="E9" i="22" s="1"/>
  <c r="E8" i="9"/>
  <c r="G47" i="16"/>
  <c r="H47" i="16"/>
  <c r="D8" i="9"/>
  <c r="D7" i="9"/>
  <c r="F7" i="9" s="1"/>
  <c r="F8" i="9"/>
  <c r="E11" i="22" l="1"/>
  <c r="E47" i="22" s="1"/>
  <c r="K9" i="22"/>
  <c r="K26" i="1"/>
  <c r="E46" i="1"/>
  <c r="K31" i="10"/>
  <c r="R32" i="10"/>
  <c r="L31" i="10"/>
  <c r="S32" i="10"/>
  <c r="M31" i="10"/>
  <c r="T32" i="10"/>
  <c r="G34" i="10"/>
  <c r="J13" i="10"/>
  <c r="J14" i="10" s="1"/>
  <c r="L12" i="10"/>
  <c r="E34" i="10"/>
  <c r="M13" i="10"/>
  <c r="M14" i="10" s="1"/>
  <c r="E53" i="10"/>
  <c r="K13" i="10"/>
  <c r="K14" i="10" s="1"/>
  <c r="F34" i="10"/>
  <c r="G53" i="10"/>
  <c r="G55" i="10" s="1"/>
  <c r="F53" i="10"/>
  <c r="D58" i="4"/>
  <c r="F20" i="10"/>
  <c r="G7" i="4"/>
  <c r="F7" i="4"/>
  <c r="E7" i="4"/>
  <c r="D15" i="10"/>
  <c r="D18" i="10" s="1"/>
  <c r="E7" i="5"/>
  <c r="E59" i="5" s="1"/>
  <c r="G7" i="5"/>
  <c r="D59" i="5"/>
  <c r="F7" i="5"/>
  <c r="F59" i="5" s="1"/>
  <c r="E7" i="9"/>
  <c r="E59" i="9" s="1"/>
  <c r="D59" i="9"/>
  <c r="E7" i="2"/>
  <c r="G7" i="2"/>
  <c r="F7" i="2"/>
  <c r="F59" i="9"/>
  <c r="G7" i="9"/>
  <c r="G59" i="9" s="1"/>
  <c r="E55" i="10" l="1"/>
  <c r="L13" i="10"/>
  <c r="L14" i="10" s="1"/>
  <c r="N14" i="10" s="1"/>
  <c r="N16" i="10" s="1"/>
  <c r="F55" i="10"/>
  <c r="D20" i="10"/>
  <c r="D30" i="10"/>
  <c r="E58" i="4"/>
  <c r="F58" i="4"/>
  <c r="G58" i="4"/>
  <c r="G59" i="5"/>
  <c r="G56" i="2"/>
  <c r="E56" i="2"/>
  <c r="F56" i="2"/>
  <c r="J31" i="10" l="1"/>
  <c r="Q32" i="10"/>
  <c r="D34" i="10"/>
  <c r="D55" i="10" s="1"/>
  <c r="C68" i="6"/>
  <c r="D7" i="6" l="1"/>
  <c r="D68" i="6" l="1"/>
  <c r="G7" i="6"/>
  <c r="G68" i="6" s="1"/>
  <c r="E7" i="6"/>
  <c r="E68" i="6" s="1"/>
  <c r="F7" i="6"/>
  <c r="F68" i="6" s="1"/>
  <c r="N37" i="3" l="1"/>
  <c r="G32" i="3" s="1"/>
  <c r="G34" i="3" s="1"/>
  <c r="G50" i="3" s="1"/>
  <c r="L43" i="17" l="1"/>
</calcChain>
</file>

<file path=xl/comments1.xml><?xml version="1.0" encoding="utf-8"?>
<comments xmlns="http://schemas.openxmlformats.org/spreadsheetml/2006/main">
  <authors>
    <author/>
    <author>Siri Edland</author>
  </authors>
  <commentList>
    <comment ref="B21" authorId="0">
      <text>
        <r>
          <rPr>
            <b/>
            <sz val="8"/>
            <color indexed="8"/>
            <rFont val="Calibri"/>
            <family val="2"/>
            <scheme val="minor"/>
          </rPr>
          <t xml:space="preserve">Eigersund kommune:
</t>
        </r>
        <r>
          <rPr>
            <sz val="8"/>
            <color indexed="8"/>
            <rFont val="Calibri"/>
            <family val="2"/>
            <scheme val="minor"/>
          </rPr>
          <t>Merk at her ligger det inne bruk av fond for sektoren i hele perioden.</t>
        </r>
      </text>
    </comment>
    <comment ref="F37" authorId="1">
      <text>
        <r>
          <rPr>
            <b/>
            <sz val="9"/>
            <color indexed="81"/>
            <rFont val="Tahoma"/>
            <family val="2"/>
          </rPr>
          <t>Siri Edland:</t>
        </r>
        <r>
          <rPr>
            <sz val="9"/>
            <color indexed="81"/>
            <rFont val="Tahoma"/>
            <family val="2"/>
          </rPr>
          <t xml:space="preserve">
Innbetaling fra EIK</t>
        </r>
      </text>
    </comment>
  </commentList>
</comments>
</file>

<file path=xl/comments2.xml><?xml version="1.0" encoding="utf-8"?>
<comments xmlns="http://schemas.openxmlformats.org/spreadsheetml/2006/main">
  <authors>
    <author>Siri Edland</author>
  </authors>
  <commentList>
    <comment ref="F41" authorId="0">
      <text>
        <r>
          <rPr>
            <b/>
            <sz val="9"/>
            <color indexed="81"/>
            <rFont val="Tahoma"/>
            <family val="2"/>
          </rPr>
          <t>Siri Edland:</t>
        </r>
        <r>
          <rPr>
            <sz val="9"/>
            <color indexed="81"/>
            <rFont val="Tahoma"/>
            <family val="2"/>
          </rPr>
          <t xml:space="preserve">
Oktober 2022</t>
        </r>
      </text>
    </comment>
  </commentList>
</comments>
</file>

<file path=xl/comments3.xml><?xml version="1.0" encoding="utf-8"?>
<comments xmlns="http://schemas.openxmlformats.org/spreadsheetml/2006/main">
  <authors>
    <author>Siri Edland</author>
  </authors>
  <commentList>
    <comment ref="E44" authorId="0">
      <text>
        <r>
          <rPr>
            <b/>
            <sz val="9"/>
            <color indexed="81"/>
            <rFont val="Tahoma"/>
            <family val="2"/>
          </rPr>
          <t>Siri Edland:</t>
        </r>
        <r>
          <rPr>
            <sz val="9"/>
            <color indexed="81"/>
            <rFont val="Tahoma"/>
            <family val="2"/>
          </rPr>
          <t xml:space="preserve">
Til finansiering av Hellvik barnehage</t>
        </r>
      </text>
    </comment>
  </commentList>
</comments>
</file>

<file path=xl/sharedStrings.xml><?xml version="1.0" encoding="utf-8"?>
<sst xmlns="http://schemas.openxmlformats.org/spreadsheetml/2006/main" count="1147" uniqueCount="583">
  <si>
    <t>Årlig egenkapitalinnskudd KLP</t>
  </si>
  <si>
    <t>Salg av tomter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</si>
  <si>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</si>
  <si>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</si>
  <si>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</si>
  <si>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</si>
  <si>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</si>
  <si>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</si>
  <si>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</si>
  <si>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</si>
  <si>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Skatteinngang</t>
  </si>
  <si>
    <t>Rammetilskudd</t>
  </si>
  <si>
    <t>Rente-tilskudd omsorg</t>
  </si>
  <si>
    <t>Vertskommunetilskudd</t>
  </si>
  <si>
    <t>Statstilskudd flyktninger</t>
  </si>
  <si>
    <t>Refusjon rentefrie skolelån</t>
  </si>
  <si>
    <t>Kalk. rent./avd.</t>
  </si>
  <si>
    <t>Sum frie disponible inntekter</t>
  </si>
  <si>
    <t>Renter av innskudd fond</t>
  </si>
  <si>
    <t>Renter ved for sen betaling</t>
  </si>
  <si>
    <t>Renteinntekter av bankinnskudd</t>
  </si>
  <si>
    <t>Utbytte Lyse Energi AS</t>
  </si>
  <si>
    <t>Rente Lyse Energi AS</t>
  </si>
  <si>
    <t>Finansbelastning prosjekt</t>
  </si>
  <si>
    <t>Netto finansposter</t>
  </si>
  <si>
    <t>Netto avsetninger</t>
  </si>
  <si>
    <t>Til fordeling drift</t>
  </si>
  <si>
    <t>Kirken</t>
  </si>
  <si>
    <t>Vedtatte</t>
  </si>
  <si>
    <t>endringer</t>
  </si>
  <si>
    <t>Nettobudsjett</t>
  </si>
  <si>
    <t>Varige rammeendringer:</t>
  </si>
  <si>
    <t>Sum varige rammeendringer:</t>
  </si>
  <si>
    <t>Tidsbegrensede rammeendringer:</t>
  </si>
  <si>
    <t>Samlet ramme avd.</t>
  </si>
  <si>
    <t>Kap. 7 - Fellesfunksjoner</t>
  </si>
  <si>
    <t>Sum varige rammeendringer</t>
  </si>
  <si>
    <t>Sum tidsbegrensede rammeendringer</t>
  </si>
  <si>
    <t>Vannforsyning</t>
  </si>
  <si>
    <t>Avløp</t>
  </si>
  <si>
    <t>Finansiering av investeringene</t>
  </si>
  <si>
    <t>Investeringer</t>
  </si>
  <si>
    <t>Prosjekt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</si>
  <si>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</si>
  <si>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</si>
  <si>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</si>
  <si>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</si>
  <si>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</si>
  <si>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</si>
  <si>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lånemidler (VA)</t>
  </si>
  <si>
    <t>Bruk av lånemidler (kommunalt)</t>
  </si>
  <si>
    <t>Låneopptak Start lån</t>
  </si>
  <si>
    <t>Sum ekstern finansiering</t>
  </si>
  <si>
    <t>Sum egenkapital</t>
  </si>
  <si>
    <t>Udekket / udisponert</t>
  </si>
  <si>
    <t xml:space="preserve">IP-telefoni </t>
  </si>
  <si>
    <t>IKT-sikkerhet</t>
  </si>
  <si>
    <t>Vann og avløp</t>
  </si>
  <si>
    <t>Sum vannforsyning</t>
  </si>
  <si>
    <t>Tiltak på avløpsnettet</t>
  </si>
  <si>
    <t>Sum avløp</t>
  </si>
  <si>
    <t>Fellesfunksjoner - Kap 7</t>
  </si>
  <si>
    <t>Sanering avløpsledning sentrum</t>
  </si>
  <si>
    <t>Avdrag ansvarlig lån Lyse</t>
  </si>
  <si>
    <t>Oppgradering av felles utstyr/servere</t>
  </si>
  <si>
    <t>Diverse</t>
  </si>
  <si>
    <t xml:space="preserve">IKT-utstyr barnehagene </t>
  </si>
  <si>
    <t>Integrasjon mellom ulike system</t>
  </si>
  <si>
    <t xml:space="preserve">Sum fordelt til drift 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</si>
  <si>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</si>
  <si>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</si>
  <si>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</si>
  <si>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</si>
  <si>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</si>
  <si>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</si>
  <si>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</si>
  <si>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</si>
  <si>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</si>
  <si>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</si>
  <si>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</si>
  <si>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</si>
  <si>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</si>
  <si>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</si>
  <si>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</si>
  <si>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</si>
  <si>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</si>
  <si>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</si>
  <si>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</si>
  <si>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</si>
  <si>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</si>
  <si>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</si>
  <si>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</si>
  <si>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</si>
  <si>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</si>
  <si>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</si>
  <si>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</si>
  <si>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</si>
  <si>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</si>
  <si>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</si>
  <si>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</si>
  <si>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</si>
  <si>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</si>
  <si>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</si>
  <si>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</si>
  <si>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</si>
  <si>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 xml:space="preserve">Lønnsøkninger </t>
  </si>
  <si>
    <t>Lønnsøkninger</t>
  </si>
  <si>
    <t>Lønnsendringer</t>
  </si>
  <si>
    <t xml:space="preserve"> </t>
  </si>
  <si>
    <t>Avsetning til Investeringfondet</t>
  </si>
  <si>
    <t xml:space="preserve">Renteutgifter på lån </t>
  </si>
  <si>
    <t>Avdrag på lån</t>
  </si>
  <si>
    <t>Oppgradering av IKT-utstyr – HO</t>
  </si>
  <si>
    <t>Eiendomsskatt vindmøller (næring)</t>
  </si>
  <si>
    <t>Brukerbetalinger</t>
  </si>
  <si>
    <t>Brukerbetaling</t>
  </si>
  <si>
    <t>Premieavvik SPK</t>
  </si>
  <si>
    <t>Premieavvik KLP</t>
  </si>
  <si>
    <t>Valg</t>
  </si>
  <si>
    <t>Salg av bygninger</t>
  </si>
  <si>
    <t>Avsetning til Tomteutv.fondet</t>
  </si>
  <si>
    <t>Kultur og skole</t>
  </si>
  <si>
    <t>Kultur og oppvekst</t>
  </si>
  <si>
    <t>Netto inntektsutjevning</t>
  </si>
  <si>
    <t>Felles trådløs nettverksløsning</t>
  </si>
  <si>
    <t>Eigerøy skole - nybygg og oppgradering</t>
  </si>
  <si>
    <t xml:space="preserve">Aase offentlig VA </t>
  </si>
  <si>
    <t>Momsrefusjon</t>
  </si>
  <si>
    <t>Bruk av investeringsfond</t>
  </si>
  <si>
    <t>Flytte lønn til avdelingene lønnsoppgjør</t>
  </si>
  <si>
    <t>Til fordeling investering:</t>
  </si>
  <si>
    <t>Oppgradering software (Office)</t>
  </si>
  <si>
    <t>Digitalisering</t>
  </si>
  <si>
    <t>Avsetning lønnspott for budsjett</t>
  </si>
  <si>
    <t>2xxx</t>
  </si>
  <si>
    <t>VA- Leidlandsveien - Krossvikveien</t>
  </si>
  <si>
    <t>Stortingsvalg</t>
  </si>
  <si>
    <t>Tilskudd kirkeordning (Husbanken)</t>
  </si>
  <si>
    <t>Flytting av midler mellom avdelingene</t>
  </si>
  <si>
    <t>Omstillingskommune - 3 årig prosjekt</t>
  </si>
  <si>
    <t>Tilskudd Omstillingskommune</t>
  </si>
  <si>
    <t>Utbytte Svåheia Eiendom AS</t>
  </si>
  <si>
    <t>Utbytte Dalane Energi AS</t>
  </si>
  <si>
    <t>Sykkelparkering - Sykkelbyen (skolene)</t>
  </si>
  <si>
    <t>100%-st Prosjektkoordinator FRAM</t>
  </si>
  <si>
    <t>Leie og drift - midlertidig brannstasjon</t>
  </si>
  <si>
    <t>Finansposter (Kap. 9)</t>
  </si>
  <si>
    <t>Frie inntekter (Kap. 8)</t>
  </si>
  <si>
    <t>32/37xx</t>
  </si>
  <si>
    <t>6xxx</t>
  </si>
  <si>
    <t>Bemanningsmessige endringer</t>
  </si>
  <si>
    <t>Eiendomsskatt - annen fast eiendom</t>
  </si>
  <si>
    <t>Eiendomsskatt - verk og bruk</t>
  </si>
  <si>
    <t>Eiendomsskatt - næring</t>
  </si>
  <si>
    <t>ENØK-tiltak</t>
  </si>
  <si>
    <t>Overføring EN&amp;H - Utvikling næringsområder</t>
  </si>
  <si>
    <t>Lån til kirken (Helleland)</t>
  </si>
  <si>
    <t>3xxx</t>
  </si>
  <si>
    <t>Øk.avd. - 100% controller</t>
  </si>
  <si>
    <t>Pålagte vedl.avt. til nye innførte IKT-løsn.</t>
  </si>
  <si>
    <t xml:space="preserve">Barnevern - Økt ramme tiltak </t>
  </si>
  <si>
    <t>Voksenoppl. endret vilkår for Norsktilsk.</t>
  </si>
  <si>
    <t>Brann-utskif. redningsutst, henger,båt</t>
  </si>
  <si>
    <t>Oppmåling - ny bil</t>
  </si>
  <si>
    <t>Sanering avløpsledning Utv.</t>
  </si>
  <si>
    <t xml:space="preserve">Sanering VA Lindøyveien </t>
  </si>
  <si>
    <t>Lerviksgården - Husleie utgår + husleieinnt.</t>
  </si>
  <si>
    <t>Driftsutgifter svømmehaller egen sak</t>
  </si>
  <si>
    <t>Amortisert premieavvik - SPK</t>
  </si>
  <si>
    <t>Amortisert premieavvik - KLP</t>
  </si>
  <si>
    <t>Komp VA-endr lag/foreninger (iht endringer)</t>
  </si>
  <si>
    <t>VU</t>
  </si>
  <si>
    <t>BE</t>
  </si>
  <si>
    <t>Finansiering midl. lokaler Eigerøy skole</t>
  </si>
  <si>
    <t>Midlertidige lokaler Eigerøy skole</t>
  </si>
  <si>
    <t>Forsøk med skolemat</t>
  </si>
  <si>
    <t>T-08 brannvesenet</t>
  </si>
  <si>
    <t>Aktivitør i eldreomsorgen (100% st)</t>
  </si>
  <si>
    <t>Midlertidig barnehagetilbud Hellvik</t>
  </si>
  <si>
    <t/>
  </si>
  <si>
    <t>Avsetning fond utb. Næringsområder</t>
  </si>
  <si>
    <t>36xx</t>
  </si>
  <si>
    <t xml:space="preserve">Renhold Kjerjaneset </t>
  </si>
  <si>
    <t>Samfunnsutvikling</t>
  </si>
  <si>
    <t>Kommunikasjon/Org.&amp;lær./Fin.&amp;Analyse</t>
  </si>
  <si>
    <t>Kommunikasjon/Organisasjon og læring/Finans og analyse</t>
  </si>
  <si>
    <t>Teknisk</t>
  </si>
  <si>
    <t>Vann og Avløp - selvfinansierende</t>
  </si>
  <si>
    <t>Helse og omsorg</t>
  </si>
  <si>
    <t xml:space="preserve">Tiltak på vannledningsnettet </t>
  </si>
  <si>
    <t xml:space="preserve">Utbygging ny vannkilde </t>
  </si>
  <si>
    <t>Sanering vannledning</t>
  </si>
  <si>
    <t>Ledningstrase Revsvatnet utv.</t>
  </si>
  <si>
    <t>Nye kloakkpumpestasjoner</t>
  </si>
  <si>
    <t>Saneringsanlegg Høgevollsveien</t>
  </si>
  <si>
    <t>Saneringsanlegg Hafsøyveien</t>
  </si>
  <si>
    <t>IKT - 100% stilling</t>
  </si>
  <si>
    <t>Plankontor - 100% stilling planrådgiver</t>
  </si>
  <si>
    <t>Reg.plan sentrum</t>
  </si>
  <si>
    <t>Kommunedelplan fritidsbeb.</t>
  </si>
  <si>
    <t>Barnevern - reduksjon reverseres</t>
  </si>
  <si>
    <t>Voksenoppl. lavere inntekter</t>
  </si>
  <si>
    <t>Hestnes - borettslag, bemanning</t>
  </si>
  <si>
    <t>Statlige regulering leger og fysio</t>
  </si>
  <si>
    <t>B&amp;E - Energi eiendommer</t>
  </si>
  <si>
    <t>Oppmåling geodata - Prisregulering</t>
  </si>
  <si>
    <t>Nye PC'er/servere</t>
  </si>
  <si>
    <t>PC-er til elever med spesielle behov</t>
  </si>
  <si>
    <t>Velferdsteknologi</t>
  </si>
  <si>
    <t>Hestnes gravl. - livssynsnøytralt seremonibygg</t>
  </si>
  <si>
    <t xml:space="preserve">Rundevoll barnehage - nybygg </t>
  </si>
  <si>
    <t xml:space="preserve">Kino - Publikumsmøbler fojae 2. etg </t>
  </si>
  <si>
    <t>Kino/kulturhus - Nye stoler Sal 2</t>
  </si>
  <si>
    <t>Nytt senter Lagård - omsorgsplan</t>
  </si>
  <si>
    <t>Grunnkart - oppdatering</t>
  </si>
  <si>
    <t>Turvei Langevann vest</t>
  </si>
  <si>
    <t>ID</t>
  </si>
  <si>
    <t>B</t>
  </si>
  <si>
    <t>C</t>
  </si>
  <si>
    <t>EBR</t>
  </si>
  <si>
    <t>A</t>
  </si>
  <si>
    <t>D</t>
  </si>
  <si>
    <t>OM</t>
  </si>
  <si>
    <t>PU</t>
  </si>
  <si>
    <t>Utstyr til vintervedlikehold</t>
  </si>
  <si>
    <t>Fornyelse maskinpark VU</t>
  </si>
  <si>
    <t>Fornyelse maskinpark BE</t>
  </si>
  <si>
    <t>Anskaffelse ny lastebil VA</t>
  </si>
  <si>
    <t>Covid-19</t>
  </si>
  <si>
    <t>1xxx</t>
  </si>
  <si>
    <t>Pensjon - reduserte AFP utg.</t>
  </si>
  <si>
    <t>Eiendomskattetaksering</t>
  </si>
  <si>
    <t>Bruk av lønnspott - engangsforhold</t>
  </si>
  <si>
    <t>Div</t>
  </si>
  <si>
    <t>Lønnsendringer OL foretatt i 2020</t>
  </si>
  <si>
    <t>Div forhold Statsbudsjett 2021</t>
  </si>
  <si>
    <t>Div. forhold i Statsbudsjett 2021</t>
  </si>
  <si>
    <t>Private bhg - redusert pensjon (Statsbud)</t>
  </si>
  <si>
    <t>Barnevern - Utvidet aldersgrense ettervern (Statsb)</t>
  </si>
  <si>
    <t xml:space="preserve">Skjønnsmidler </t>
  </si>
  <si>
    <t>SB</t>
  </si>
  <si>
    <t>Flomsikring Nyeveien 1-19 del 2</t>
  </si>
  <si>
    <t>Større oppgraderingsprosjekt veisektor</t>
  </si>
  <si>
    <t>OL</t>
  </si>
  <si>
    <t>FA</t>
  </si>
  <si>
    <t>Prosjekter som adm. av Teknisk</t>
  </si>
  <si>
    <t>FORKLARING</t>
  </si>
  <si>
    <t>Mellomstore prosjekt med få fag</t>
  </si>
  <si>
    <t>Sekkeposter som løper gjennom året</t>
  </si>
  <si>
    <t>Feltutbyggingsprosjekt - bolig og næring</t>
  </si>
  <si>
    <t>Vei og utemiljø</t>
  </si>
  <si>
    <t>Prosjekt og utbygging</t>
  </si>
  <si>
    <t>Egersund brann og redning</t>
  </si>
  <si>
    <t>Finans og analyse</t>
  </si>
  <si>
    <t>VA</t>
  </si>
  <si>
    <t>Bygg og eiendommer</t>
  </si>
  <si>
    <t>Oppmåling</t>
  </si>
  <si>
    <t>Sykkelbyen</t>
  </si>
  <si>
    <t>Investeringer - forklaring til kolonner</t>
  </si>
  <si>
    <t>5xxx</t>
  </si>
  <si>
    <t>Oppgradering gatelys</t>
  </si>
  <si>
    <t>Endr. Impl.fase pasientvarslingssystem(HD-04)</t>
  </si>
  <si>
    <t>Byantikvar rev. Retningslinjer (SUD-8)</t>
  </si>
  <si>
    <t>Landmålingsutstyr,GPS og totalst. (SUI-1)</t>
  </si>
  <si>
    <t>Park og miljø</t>
  </si>
  <si>
    <t>Oppgradering kommunale broer</t>
  </si>
  <si>
    <t>Habilitering, avlastning funk.hemmede 45%</t>
  </si>
  <si>
    <t>Dekning finanskostn. Lerviksgården</t>
  </si>
  <si>
    <t>Leie/felleskostn. NAV - overføres fra HO</t>
  </si>
  <si>
    <r>
      <t xml:space="preserve"> * Vi skiller videre mellom </t>
    </r>
    <r>
      <rPr>
        <sz val="12"/>
        <color indexed="12"/>
        <rFont val="Calibri"/>
        <family val="2"/>
        <scheme val="minor"/>
      </rPr>
      <t>varige rammeendringer</t>
    </r>
    <r>
      <rPr>
        <sz val="12"/>
        <rFont val="Calibri"/>
        <family val="2"/>
        <scheme val="minor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</si>
  <si>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Calibri"/>
        <family val="2"/>
        <scheme val="minor"/>
      </rPr>
      <t>tidsbegrensede rammeendringer</t>
    </r>
  </si>
  <si>
    <r>
      <t xml:space="preserve"> </t>
    </r>
    <r>
      <rPr>
        <sz val="12"/>
        <color indexed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(som er kortvarige</t>
    </r>
    <r>
      <rPr>
        <sz val="12"/>
        <color indexed="12"/>
        <rFont val="Calibri"/>
        <family val="2"/>
        <scheme val="minor"/>
      </rPr>
      <t xml:space="preserve"> tiltak, </t>
    </r>
    <r>
      <rPr>
        <sz val="12"/>
        <rFont val="Calibri"/>
        <family val="2"/>
        <scheme val="minor"/>
      </rPr>
      <t>dvs. tiltak som gjelder for ett eller noen få år).</t>
    </r>
  </si>
  <si>
    <r>
      <t xml:space="preserve"> * Eksempelet er et </t>
    </r>
    <r>
      <rPr>
        <i/>
        <u/>
        <sz val="12"/>
        <rFont val="Calibri"/>
        <family val="2"/>
        <scheme val="minor"/>
      </rPr>
      <t>hypotetisk eksempel - dog hentet fra en tidligere økonomiplan.</t>
    </r>
  </si>
  <si>
    <r>
      <t xml:space="preserve">I vedlagt </t>
    </r>
    <r>
      <rPr>
        <u/>
        <sz val="12"/>
        <rFont val="Calibri"/>
        <family val="2"/>
        <scheme val="minor"/>
      </rPr>
      <t>eksempel</t>
    </r>
    <r>
      <rPr>
        <sz val="12"/>
        <rFont val="Calibri"/>
        <family val="2"/>
        <scheme val="minor"/>
      </rPr>
      <t xml:space="preserve"> vil vi vise hvordan tabellene "leses".</t>
    </r>
  </si>
  <si>
    <t>Tekniske tjenester</t>
  </si>
  <si>
    <t>Kommunikasjonsutstyr</t>
  </si>
  <si>
    <t>FRAM - avvikling av prosjektet</t>
  </si>
  <si>
    <t>Pensjon på lærlingene - fra 2020</t>
  </si>
  <si>
    <t>Red. utgifter som følge av Rundevoll BH</t>
  </si>
  <si>
    <t>Ambulerende team - oppfølging skolevegring</t>
  </si>
  <si>
    <t>Ress. bruker (inst) KS-111/20</t>
  </si>
  <si>
    <t>Ress. bruker 473% KS 111/20</t>
  </si>
  <si>
    <t>2573/3611</t>
  </si>
  <si>
    <t>Fastlegeordning - ny hjemmel/endr. KS-36/20</t>
  </si>
  <si>
    <t>Ress.Tj 3+3,4 årsverk KS-058/20</t>
  </si>
  <si>
    <t>Inventar/teknisk utstyr/utstyr HO økn. (HI-01)</t>
  </si>
  <si>
    <t>Større og komplekse bygge og anleggsprosjekt</t>
  </si>
  <si>
    <t>Statsbud. 2021 - Trossamfunn over til staten</t>
  </si>
  <si>
    <t>Statsbud. 2020 - Overføring av skatt til staten</t>
  </si>
  <si>
    <t>Fratrekk engangsforhold 2020</t>
  </si>
  <si>
    <t>Leie/felleskostn. NAV - overføres BE</t>
  </si>
  <si>
    <t>Renhold Kjerjaneset til BE</t>
  </si>
  <si>
    <t>Eiendomsskatt - el.overføring</t>
  </si>
  <si>
    <t>Eiendomsskatt - ubebygde tomter</t>
  </si>
  <si>
    <t>Organisasjon og læring</t>
  </si>
  <si>
    <t>Overføring til investeringsregnskapet</t>
  </si>
  <si>
    <t>Vaksine hjernehinnebetennelse for russ</t>
  </si>
  <si>
    <t>Bruk av salgsfond tomter</t>
  </si>
  <si>
    <t>Bruk av fond Husabø skolene forprosjekt</t>
  </si>
  <si>
    <t>Reduksjon investeringsramme - nøysom linje</t>
  </si>
  <si>
    <t>Hellvik barnehage</t>
  </si>
  <si>
    <t>VA - Krossmoen - Brynningslandsvatnet</t>
  </si>
  <si>
    <t>VA - Krossmoen - Brynningslansvatnet</t>
  </si>
  <si>
    <t>Indeksjustert 17-mai arr.</t>
  </si>
  <si>
    <t>Forsikringer/poliser - prisvekst</t>
  </si>
  <si>
    <t>Forsikring/poliser - prisvekst</t>
  </si>
  <si>
    <t>2101/2720</t>
  </si>
  <si>
    <t>Forsikringer/poliser prisvekst til avd.</t>
  </si>
  <si>
    <t>Innleie byggesak</t>
  </si>
  <si>
    <t>K-vedtak disp. mindreforbruk fra 2020</t>
  </si>
  <si>
    <t>23xx</t>
  </si>
  <si>
    <t>K-vedtak disp. mindreforbruk fra 2020 fin.</t>
  </si>
  <si>
    <t>Bruk av øremerkede midler</t>
  </si>
  <si>
    <t>Ress.tj. Avviklet KS-063/21</t>
  </si>
  <si>
    <t>Ress.tj 3,1 årsverk KS-063/21</t>
  </si>
  <si>
    <t>Økte strømkostn - K-63/21</t>
  </si>
  <si>
    <t>Økte strømkostn - K-63/21 fin.</t>
  </si>
  <si>
    <t>Vitenmuseet - tilskudd</t>
  </si>
  <si>
    <t>Budsjett 2022 - økonomiplan 2022 - 2025</t>
  </si>
  <si>
    <t>Samlet resultat 2022 - 2025</t>
  </si>
  <si>
    <t>Driftsfondet</t>
  </si>
  <si>
    <t>Pensjonsfond</t>
  </si>
  <si>
    <t>Premieavviksfond</t>
  </si>
  <si>
    <t>Finansfond</t>
  </si>
  <si>
    <t>Skattereguleringsfond</t>
  </si>
  <si>
    <t>Lønnspottfond</t>
  </si>
  <si>
    <t>Eiendomsskattefond</t>
  </si>
  <si>
    <t>Vertskommunefond</t>
  </si>
  <si>
    <t>Flyktningefond</t>
  </si>
  <si>
    <t>Bruk av fond (inntekt)</t>
  </si>
  <si>
    <t>Avsetning til fond (kostnad)</t>
  </si>
  <si>
    <t>Bruk av premiefond KLP</t>
  </si>
  <si>
    <t>Endring i demografi HO/KO</t>
  </si>
  <si>
    <t>Barnevern - ny reform statlig finansiering</t>
  </si>
  <si>
    <t>27xx</t>
  </si>
  <si>
    <t>Radetiketter</t>
  </si>
  <si>
    <t>Summer av Sum rente og avdrag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</si>
  <si>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</si>
  <si>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</si>
  <si>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</si>
  <si>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</si>
  <si>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</si>
  <si>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</si>
  <si>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</si>
  <si>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</si>
  <si>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</si>
  <si>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</si>
  <si>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</si>
  <si>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</si>
  <si>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Netto kjøp og salg konsesjonskraft</t>
  </si>
  <si>
    <t>Økte pensjonskostnader</t>
  </si>
  <si>
    <t>Vannområdeutvalg</t>
  </si>
  <si>
    <t>Tap husleie - Øk.rapp. aug</t>
  </si>
  <si>
    <t>Kommunetilskudd Norsk pasienterstatning</t>
  </si>
  <si>
    <t>Tilskudd Egersund skog og trepl.</t>
  </si>
  <si>
    <t>Driftsred. - ettårig nedjust. øk.rapp aug.</t>
  </si>
  <si>
    <t>Økte strømkostn - Økrapp aug</t>
  </si>
  <si>
    <t>Økte strømkostn - Økrapp aug fin.</t>
  </si>
  <si>
    <t xml:space="preserve">Trukket fra på </t>
  </si>
  <si>
    <t>Skolevei Vadlåsen (Grautgramsen)</t>
  </si>
  <si>
    <t>Lagt til i disse årene</t>
  </si>
  <si>
    <t>Anskaffelse sopemaskin</t>
  </si>
  <si>
    <t>Egenandel trafikksikkerhetstiltak</t>
  </si>
  <si>
    <t>Egersundshallen - skifte vindu/solavskj.</t>
  </si>
  <si>
    <t>Nytt vannverk</t>
  </si>
  <si>
    <t>Trukket ut i 21</t>
  </si>
  <si>
    <t>Husabø u.skole - tilsynskrav brannteknisk</t>
  </si>
  <si>
    <t>Husabø u.skole - Nytt tak/elektrotavle</t>
  </si>
  <si>
    <t>Aktivitetsenter Lagård (Anslag)</t>
  </si>
  <si>
    <t>Skal denne flyttes?</t>
  </si>
  <si>
    <t>Reguleringsplan Ramsland</t>
  </si>
  <si>
    <t>Ramsland - prosjekterin og utbygging</t>
  </si>
  <si>
    <t>Bruk av egenkapital</t>
  </si>
  <si>
    <t>Visma Enterpris - skybasert løsning</t>
  </si>
  <si>
    <t>Buss - aktivitetssenter utskiftning (HI-04)</t>
  </si>
  <si>
    <t>Planrådgiver - se Kolfa</t>
  </si>
  <si>
    <t>Planrådgiver overført fra Samf.utv.</t>
  </si>
  <si>
    <t>Lønnsoppgjør 2022 (mai-des)</t>
  </si>
  <si>
    <t>Helårsvirkning lokale forhandlinger 2021</t>
  </si>
  <si>
    <t>I rammen 2021</t>
  </si>
  <si>
    <t>Redusert lønnspott 2.øk.rap 21</t>
  </si>
  <si>
    <t>Tilbakebetaling lån (EIK)</t>
  </si>
  <si>
    <t>Sum avsetning til fond</t>
  </si>
  <si>
    <t>Pensjon - AFP kostnad</t>
  </si>
  <si>
    <t>Forsikringer/poliser</t>
  </si>
  <si>
    <t>pr dette tidspunkt (16/10) er ikke lokale forhandlinger fordelt ut til avdelingene enda og helårsvirkningen må derfor legges inn i lønnspotten til fordeling i 2022</t>
  </si>
  <si>
    <t>sentrale og lokale lønnsoppgjør er estimert til 18,7 mill for mai - des 2022</t>
  </si>
  <si>
    <t>KLP felles</t>
  </si>
  <si>
    <t>KLP sykepl</t>
  </si>
  <si>
    <t>Premieavvik</t>
  </si>
  <si>
    <t>Sum</t>
  </si>
  <si>
    <t>Kilde: Mail fra Torgils Milde som har en egen excel modell som kan beregne premieavvik inkl bruk av premiefond</t>
  </si>
  <si>
    <t>Amortisert</t>
  </si>
  <si>
    <t>Disse tabellene må ikke slettes! Det ligger formler i skjema til venstre knyttet opp mot disse beregningene</t>
  </si>
  <si>
    <t>OBS; ligger inne en feil i Torgils Milde sitt oppsett da hans estimerte bruk av premiefond er litt lavt ifht virkelig.</t>
  </si>
  <si>
    <t>Forsikringer:</t>
  </si>
  <si>
    <t>Lønnsøkninger/Lønnspott:</t>
  </si>
  <si>
    <t>Koronamidler:</t>
  </si>
  <si>
    <t>Pensjonskostnader:</t>
  </si>
  <si>
    <t>Barneforsikring</t>
  </si>
  <si>
    <t>Skade</t>
  </si>
  <si>
    <t>SUM</t>
  </si>
  <si>
    <t>Forsikring - prisvekst gruppelivsforsikring, yrkesskadeforsikring mm</t>
  </si>
  <si>
    <t>Forsikring - prisvekst skadeforsikring til avdelingene</t>
  </si>
  <si>
    <t>7410/7500</t>
  </si>
  <si>
    <t>Sum prosjekter uten VA</t>
  </si>
  <si>
    <t>Mva prosent</t>
  </si>
  <si>
    <t>Se formel - beregnet av sum prosjekter uten VA</t>
  </si>
  <si>
    <t>2022 finansieres av fond</t>
  </si>
  <si>
    <t>Grøne Bråden skole</t>
  </si>
  <si>
    <t>Låneopptak</t>
  </si>
  <si>
    <t>Andre dr.f</t>
  </si>
  <si>
    <t>Skattereg.f.</t>
  </si>
  <si>
    <t>Fra statsbudsjettet</t>
  </si>
  <si>
    <t>Fra Husbanken</t>
  </si>
  <si>
    <t>Fra TSA</t>
  </si>
  <si>
    <t>Fra ENS</t>
  </si>
  <si>
    <t>Fra SVI</t>
  </si>
  <si>
    <t>Fra KBN Finans inkl simulert låneopptak som satt opp i inv_total oversikten</t>
  </si>
  <si>
    <t>Fra låneavtale</t>
  </si>
  <si>
    <t>Som tidligere år</t>
  </si>
  <si>
    <t>Egen beregning</t>
  </si>
  <si>
    <t>Ny</t>
  </si>
  <si>
    <t>Delvis fra KBN Finans</t>
  </si>
  <si>
    <t>Estimat</t>
  </si>
  <si>
    <t>Politisk vedtatt red. bruk av driftsfond (B21)</t>
  </si>
  <si>
    <t>Fra bedriftene selv</t>
  </si>
  <si>
    <t>Husbanken tilskudd Aktivitetssenter</t>
  </si>
  <si>
    <t>Tatt ut tilbakebetalingen i samråd med Tore søndag 17/10</t>
  </si>
  <si>
    <t>Flere bhglærere i gr.bemanningen</t>
  </si>
  <si>
    <t>Uttrekk pensjon private barnehager</t>
  </si>
  <si>
    <t>Barnekoordinator</t>
  </si>
  <si>
    <t>Inntektsgradert foreldrebetaling SFO 3/4.trinn</t>
  </si>
  <si>
    <t>Ansvar for øk.tilsyn private barnehager</t>
  </si>
  <si>
    <t>Forhold fra Statsbudsjettet 2022:</t>
  </si>
  <si>
    <t>Barn og unges psykiske helse</t>
  </si>
  <si>
    <t>Sosialhjelpsutgifter</t>
  </si>
  <si>
    <t>Rusreformen</t>
  </si>
  <si>
    <t>Basistilskudd fastleger</t>
  </si>
  <si>
    <t>Kapitaltilskudd barnehager</t>
  </si>
  <si>
    <t>Husabø ungdomsskole</t>
  </si>
  <si>
    <t>Vindmølleskatt - produksjonsskatt</t>
  </si>
  <si>
    <t>Eiendomsskatt - sjekk nye tall</t>
  </si>
  <si>
    <t>e-skatt totalt 82,6 mill</t>
  </si>
  <si>
    <t>Kompetansekrav barnevern</t>
  </si>
  <si>
    <t>Avsetning Egenkapitalfond bygg</t>
  </si>
  <si>
    <t>Bruk av fond utbygging næringsområder</t>
  </si>
  <si>
    <t>Bruk av fond utvikling næring</t>
  </si>
  <si>
    <t>Bruk av tomteutviklingsfondet</t>
  </si>
  <si>
    <t>Økte driftsutg. - datakommunikasjon (KD-04)</t>
  </si>
  <si>
    <t>Økte utgifter KON (KD-12)</t>
  </si>
  <si>
    <t>Dalane folkemuseum - Just. Tilskudd (KD-04)</t>
  </si>
  <si>
    <t>Søskenmoderasjon Kulturskolen (KD-13)</t>
  </si>
  <si>
    <t>Hestnes boligfelt - infrastruktur (TTI-20/21)</t>
  </si>
  <si>
    <t>Maskiner ny gravlund (TTI-36)</t>
  </si>
  <si>
    <t>Bruk av maskinfond (overføring fra drift)</t>
  </si>
  <si>
    <t>Maskinfond</t>
  </si>
  <si>
    <t>Faglig koordinator (HD-04)</t>
  </si>
  <si>
    <t>Korttidslager (HD-18)</t>
  </si>
  <si>
    <t>Jobbmestring flyktninger (HD-21)</t>
  </si>
  <si>
    <t>Bruk av fond arbeidsmarkedstiltak (HD-21)</t>
  </si>
  <si>
    <t>Tenkt å være gravemaskin finansiering</t>
  </si>
  <si>
    <t>Sanering Prestegårdsveien (TTI-33)</t>
  </si>
  <si>
    <t>Sanering Korsørveien - Bruvik (TTI-34)</t>
  </si>
  <si>
    <t>Barnevern - Tidlig innsats</t>
  </si>
  <si>
    <t>Barnevern - Tidlig innsats finansiering</t>
  </si>
  <si>
    <t>Barnevern - Tidlig innsats (nettverkskontakt)</t>
  </si>
  <si>
    <t>Tidlig innsats -skjønnsmidler</t>
  </si>
  <si>
    <t>Kunstprosjekt ENH (KD-14)</t>
  </si>
  <si>
    <t>Økt tilskudd ENH</t>
  </si>
  <si>
    <t>Bruk egenkapitalfond (Husabø u skole)</t>
  </si>
  <si>
    <t>Bruk egenkapitalfond (Aktivitetssenteret)</t>
  </si>
  <si>
    <t>Endring driftsreduksjoner</t>
  </si>
  <si>
    <t>Sum 2023 &amp; 2025 er summen av bruk driftsfondet i 2022. (avsetning 2022 er tilbakebetaling lån EIK - linje 41.</t>
  </si>
  <si>
    <t>Lønnsoppgjør kap 4 - Unio 2021</t>
  </si>
  <si>
    <t>Lønnsoppgjør kap. 4 - Unio 2021</t>
  </si>
  <si>
    <t>Redusert låneopptak sfa forkyvning og kutt</t>
  </si>
  <si>
    <t>Samme linje</t>
  </si>
  <si>
    <t>samme linje</t>
  </si>
  <si>
    <t>Fratrekk engangsforhold 2021</t>
  </si>
  <si>
    <t>Bruk av fond til utlån EN&amp;H</t>
  </si>
  <si>
    <t>Avsetning til fond - jf utlån til ENH 22&amp;23</t>
  </si>
  <si>
    <t>Overføring fra drift 
(Vertskomm.fond til Aktivitetssenter)</t>
  </si>
  <si>
    <t>Samlet ramme avdeling</t>
  </si>
  <si>
    <t>Kommunejurist overført Teknisk</t>
  </si>
  <si>
    <t>Endr. elektroniske løsninger (KD-02/03/11)</t>
  </si>
  <si>
    <t>IKT- dr.utg ifm. Digitaliseringstrategi</t>
  </si>
  <si>
    <t>Økt tilskudd IKA</t>
  </si>
  <si>
    <t>Økte driftsutgifter IKT</t>
  </si>
  <si>
    <t>Utg. knyttet til telefoni</t>
  </si>
  <si>
    <t>Div. økte utgifter Kontrollutvalg</t>
  </si>
  <si>
    <t>Fra statsbud. 2022:Universell utform. IKT-løsn</t>
  </si>
  <si>
    <t>Tilbakebetaling fra EN&amp;H (salg av tomter)</t>
  </si>
  <si>
    <t>Felles nett</t>
  </si>
  <si>
    <t xml:space="preserve">IKT skolene </t>
  </si>
  <si>
    <t>Framsikt - Programvare</t>
  </si>
  <si>
    <t>Resultat (mindreforbruk/avsetn. fond)</t>
  </si>
  <si>
    <t xml:space="preserve">Voksenoppl. Red. lærerstillinger </t>
  </si>
  <si>
    <t>25xx</t>
  </si>
  <si>
    <t>Driftsred. - ettårig nedjust. Øk.rapp aug.</t>
  </si>
  <si>
    <t>Kulturhus - Lysanlegg scene</t>
  </si>
  <si>
    <t>Prosjekter som adm. av Teknisk:</t>
  </si>
  <si>
    <t xml:space="preserve">Pasientvarslingssystem - Brutto </t>
  </si>
  <si>
    <t>Pasientvarslingssystem - Tilskudd husbanken</t>
  </si>
  <si>
    <t>Pasientvarslingssystem - Mva kompensasjon</t>
  </si>
  <si>
    <t xml:space="preserve">Pasientvarslingssystem - Fondsmidler </t>
  </si>
  <si>
    <t>Avdrag og renter fra kirken (Helleland)</t>
  </si>
  <si>
    <t>Samlet investering avdeling</t>
  </si>
  <si>
    <t>Lagård b/s -Ombygging   4 leiligheter</t>
  </si>
  <si>
    <t>Avl.bolig -Ombygging  - forprosjekt</t>
  </si>
  <si>
    <t>Lys tursti Hellvik</t>
  </si>
  <si>
    <t xml:space="preserve"> SUS-Bidrag og delfinansiering (TTI-17)</t>
  </si>
  <si>
    <t xml:space="preserve"> Sykehustomt Lagård- Rekkefølgekrav (TTI-17)</t>
  </si>
  <si>
    <t>Teknisk driftsbase Tengs - nybygg - HP</t>
  </si>
  <si>
    <t>Ress. Bruker (1,2 årsv)</t>
  </si>
  <si>
    <t xml:space="preserve">Livsgledehjem - medlemsavg. </t>
  </si>
  <si>
    <t xml:space="preserve">Rådgiver/konsulent stab 100% </t>
  </si>
  <si>
    <t xml:space="preserve">Økt kostn. Drift av korttidslager </t>
  </si>
  <si>
    <t xml:space="preserve">Digitale trygghetsalarmer leasing </t>
  </si>
  <si>
    <t>Takstregulering leger og fysiot.</t>
  </si>
  <si>
    <t>Reduksjon vertskom.tilskudd</t>
  </si>
  <si>
    <t>Introduksjons- og sosialstønad mv (HD-01)</t>
  </si>
  <si>
    <t>Differensiert egenbet. Tryggh.alarmer (HD-19)</t>
  </si>
  <si>
    <t>Ress. Tjenester - redusert refusjon (HD-23)</t>
  </si>
  <si>
    <t>E-helseløsninger</t>
  </si>
  <si>
    <t xml:space="preserve">Tolkeloven </t>
  </si>
  <si>
    <t>Just. opptrapping helsestasjon/skolehelsetj.</t>
  </si>
  <si>
    <t>Egersundshallen - oppgradering</t>
  </si>
  <si>
    <t>Brannstasjon - Nybygg - HP</t>
  </si>
  <si>
    <t>Brannstasjon Nybygg - FP</t>
  </si>
  <si>
    <t xml:space="preserve">Utskifting bil feier </t>
  </si>
  <si>
    <t>Utskifting 2 varebiler B&amp;E</t>
  </si>
  <si>
    <t>Traktor vinterberedskap (TTI-41)</t>
  </si>
  <si>
    <t>Gravemaskin/hjulgraver (TTI-43)</t>
  </si>
  <si>
    <t>Flomsikring Nyeveien del 2 - Tiltak 22 (TTI-24)</t>
  </si>
  <si>
    <t>Flomsikring, Nyeveien: Tiltak 19-21 (TTI-23)</t>
  </si>
  <si>
    <t>Oppgradering lekeplasser og nærmiljøanlegg (TTI-44)</t>
  </si>
  <si>
    <t>Torget - oppgradering (TTI-16)</t>
  </si>
  <si>
    <t>Friluftsomåder (TTI-46)</t>
  </si>
  <si>
    <t>Tiltak på veianlegg (TTI-35)</t>
  </si>
  <si>
    <t>Oppgradering skoler/bygninger (TTI-9)</t>
  </si>
  <si>
    <t xml:space="preserve">GPS-utstyr landmåling </t>
  </si>
  <si>
    <t>Utskifting varebil VA (TTI-26)</t>
  </si>
  <si>
    <t>VA - Torget (TTI-25)</t>
  </si>
  <si>
    <t xml:space="preserve">Sommervikar grøntareal </t>
  </si>
  <si>
    <t>Rengj. Lerviksgården 27%</t>
  </si>
  <si>
    <t xml:space="preserve">Service og vedl. O2-anlegg </t>
  </si>
  <si>
    <t xml:space="preserve">Driftsutg.bhg </t>
  </si>
  <si>
    <t>Husleie Lerviksgården til AS</t>
  </si>
  <si>
    <t>Dalane vannomåde EØS forpliktelse</t>
  </si>
  <si>
    <t>Økning vedlikehold/avtaler (TTD-12)</t>
  </si>
  <si>
    <t>Stilling - prosjekteier bygg &amp; eiendom (TTD-4)</t>
  </si>
  <si>
    <t>Kommunejurist overført fra Kolfa (TTD-24)</t>
  </si>
  <si>
    <t>Prisjusteringer 2022 (TTD-23)</t>
  </si>
  <si>
    <t xml:space="preserve">Flytting av midler mellom avdelingene </t>
  </si>
  <si>
    <t>Finansiering inv.prosjekt prosj.eier BE (TTD-4)</t>
  </si>
  <si>
    <t>Netto renteutgift på forvaltningslån</t>
  </si>
  <si>
    <t>Pedagogisk programvare og sikkerhet skole</t>
  </si>
  <si>
    <t>Statlige overførte midler Korona</t>
  </si>
  <si>
    <t>Statlige midler Korona - til fordeling</t>
  </si>
  <si>
    <t>Statlige midler Korona - fordelt</t>
  </si>
  <si>
    <t>Statlige midler Korona - Komp lokale virks.</t>
  </si>
  <si>
    <t>Private bhg - økt tilskudd (KD-04)</t>
  </si>
  <si>
    <t>Ekstra naturfagstime</t>
  </si>
  <si>
    <t>Korona - Julebyen K-63/21</t>
  </si>
  <si>
    <t>Korona - kompensasjon for kostnader</t>
  </si>
  <si>
    <t>Velferdsteknologi - pasientvarslingssystem</t>
  </si>
  <si>
    <t>Tj.omr</t>
  </si>
  <si>
    <t>TJ.OMR</t>
  </si>
  <si>
    <t>FORKLARING TJENESTEOMRÅDE</t>
  </si>
  <si>
    <t>SU</t>
  </si>
  <si>
    <t>Flytte midler mellom avdelingene</t>
  </si>
  <si>
    <t>TJENESTEOMRÅDE</t>
  </si>
  <si>
    <t>Inntekter og finansposter</t>
  </si>
  <si>
    <t>Sum inntekter og finansposter</t>
  </si>
  <si>
    <t>8000-8999</t>
  </si>
  <si>
    <t>9000-9999</t>
  </si>
  <si>
    <t>Sum inntekter, fordeling drift, fond og resultat</t>
  </si>
  <si>
    <t>Denne oversikten viser detaljene av de to øverste linjene i resultatoversikten på forrige side.</t>
  </si>
  <si>
    <t>Sum frie disponible inntekter - kap 8
(se detaljer neste side)</t>
  </si>
  <si>
    <t>Sum netto finansposter - kap 9
(se detaljer neste side)</t>
  </si>
  <si>
    <t>Eiendomsskatt - vannkraftverk</t>
  </si>
  <si>
    <t>Tall i hele tusen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</si>
</sst>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.00_ ;_ * \-#,##0.00_ ;_ * \-??_ ;_ @_ "/>
    <numFmt numFmtId="166" formatCode="_ * #,##0_ ;_ * \-#,##0_ ;_ * \-??_ ;_ @_ "/>
    <numFmt numFmtId="167" formatCode="#,##0.000"/>
    <numFmt numFmtId="168" formatCode="_ * #,##0_ ;_ * \-#,##0_ ;_ * &quot;-&quot;??_ ;_ @_ 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b/>
      <sz val="20"/>
      <color indexed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0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8"/>
      <name val="Calibri"/>
      <family val="2"/>
      <scheme val="minor"/>
    </font>
    <font>
      <b/>
      <sz val="17"/>
      <color indexed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7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rgb="FFFFFFCC"/>
        <b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5" tint="0.39997558519241921"/>
        <bgColor indexed="26"/>
      </patternFill>
    </fill>
  </fills>
  <borders count="1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/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8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</borders>
  <cellStyleXfs count="16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17" fillId="0" borderId="0" applyNumberFormat="0" applyFill="0" applyBorder="0" applyProtection="0">
      <alignment horizontal="left"/>
    </xf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7" fillId="18" borderId="4" applyNumberFormat="0" applyAlignment="0" applyProtection="0"/>
    <xf numFmtId="0" fontId="13" fillId="0" borderId="0"/>
    <xf numFmtId="0" fontId="24" fillId="19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/>
    </xf>
    <xf numFmtId="0" fontId="29" fillId="0" borderId="8" applyNumberFormat="0" applyFill="0" applyAlignment="0" applyProtection="0"/>
    <xf numFmtId="165" fontId="12" fillId="0" borderId="0" applyFill="0" applyBorder="0" applyAlignment="0" applyProtection="0"/>
    <xf numFmtId="0" fontId="30" fillId="16" borderId="9" applyNumberFormat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11" fillId="18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165" fontId="11" fillId="0" borderId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3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1" fillId="18" borderId="4" applyNumberFormat="0" applyAlignment="0" applyProtection="0"/>
    <xf numFmtId="0" fontId="24" fillId="19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165" fontId="11" fillId="0" borderId="0" applyFill="0" applyBorder="0" applyAlignment="0" applyProtection="0"/>
    <xf numFmtId="0" fontId="30" fillId="16" borderId="9" applyNumberFormat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11" fillId="0" borderId="0"/>
    <xf numFmtId="0" fontId="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9" fontId="71" fillId="0" borderId="0" applyFont="0" applyFill="0" applyBorder="0" applyAlignment="0" applyProtection="0"/>
  </cellStyleXfs>
  <cellXfs count="816">
    <xf numFmtId="0" fontId="0" fillId="0" borderId="0" xfId="0"/>
    <xf numFmtId="0" fontId="34" fillId="25" borderId="0" xfId="0" applyFont="1" applyFill="1"/>
    <xf numFmtId="0" fontId="35" fillId="25" borderId="0" xfId="0" applyFont="1" applyFill="1" applyAlignment="1">
      <alignment horizontal="left"/>
    </xf>
    <xf numFmtId="3" fontId="35" fillId="25" borderId="0" xfId="0" applyNumberFormat="1" applyFont="1" applyFill="1"/>
    <xf numFmtId="0" fontId="35" fillId="25" borderId="0" xfId="0" applyFont="1" applyFill="1"/>
    <xf numFmtId="0" fontId="36" fillId="25" borderId="0" xfId="0" applyFont="1" applyFill="1"/>
    <xf numFmtId="0" fontId="36" fillId="25" borderId="0" xfId="0" applyFont="1" applyFill="1" applyAlignment="1">
      <alignment horizontal="left"/>
    </xf>
    <xf numFmtId="3" fontId="36" fillId="25" borderId="0" xfId="0" applyNumberFormat="1" applyFont="1" applyFill="1"/>
    <xf numFmtId="3" fontId="38" fillId="25" borderId="0" xfId="0" applyNumberFormat="1" applyFont="1" applyFill="1"/>
    <xf numFmtId="3" fontId="39" fillId="25" borderId="0" xfId="0" applyNumberFormat="1" applyFont="1" applyFill="1"/>
    <xf numFmtId="0" fontId="40" fillId="25" borderId="0" xfId="0" applyFont="1" applyFill="1" applyAlignment="1">
      <alignment horizontal="left"/>
    </xf>
    <xf numFmtId="3" fontId="35" fillId="26" borderId="39" xfId="0" applyNumberFormat="1" applyFont="1" applyFill="1" applyBorder="1"/>
    <xf numFmtId="3" fontId="35" fillId="26" borderId="40" xfId="0" applyNumberFormat="1" applyFont="1" applyFill="1" applyBorder="1"/>
    <xf numFmtId="0" fontId="35" fillId="26" borderId="39" xfId="0" applyFont="1" applyFill="1" applyBorder="1" applyAlignment="1">
      <alignment horizontal="left"/>
    </xf>
    <xf numFmtId="3" fontId="35" fillId="26" borderId="41" xfId="0" applyNumberFormat="1" applyFont="1" applyFill="1" applyBorder="1"/>
    <xf numFmtId="3" fontId="35" fillId="26" borderId="42" xfId="0" applyNumberFormat="1" applyFont="1" applyFill="1" applyBorder="1"/>
    <xf numFmtId="0" fontId="35" fillId="26" borderId="41" xfId="0" applyFont="1" applyFill="1" applyBorder="1" applyAlignment="1">
      <alignment horizontal="left"/>
    </xf>
    <xf numFmtId="0" fontId="35" fillId="26" borderId="43" xfId="0" applyFont="1" applyFill="1" applyBorder="1" applyAlignment="1">
      <alignment horizontal="left"/>
    </xf>
    <xf numFmtId="3" fontId="35" fillId="26" borderId="44" xfId="0" applyNumberFormat="1" applyFont="1" applyFill="1" applyBorder="1"/>
    <xf numFmtId="3" fontId="35" fillId="26" borderId="43" xfId="0" applyNumberFormat="1" applyFont="1" applyFill="1" applyBorder="1"/>
    <xf numFmtId="3" fontId="36" fillId="25" borderId="0" xfId="0" applyNumberFormat="1" applyFont="1" applyFill="1" applyBorder="1" applyAlignment="1">
      <alignment horizontal="right"/>
    </xf>
    <xf numFmtId="0" fontId="43" fillId="25" borderId="45" xfId="0" applyFont="1" applyFill="1" applyBorder="1" applyAlignment="1">
      <alignment horizontal="left"/>
    </xf>
    <xf numFmtId="0" fontId="39" fillId="25" borderId="45" xfId="0" applyFont="1" applyFill="1" applyBorder="1" applyAlignment="1">
      <alignment horizontal="left"/>
    </xf>
    <xf numFmtId="3" fontId="39" fillId="25" borderId="45" xfId="0" applyNumberFormat="1" applyFont="1" applyFill="1" applyBorder="1"/>
    <xf numFmtId="3" fontId="35" fillId="25" borderId="45" xfId="0" applyNumberFormat="1" applyFont="1" applyFill="1" applyBorder="1"/>
    <xf numFmtId="3" fontId="44" fillId="25" borderId="45" xfId="0" applyNumberFormat="1" applyFont="1" applyFill="1" applyBorder="1" applyAlignment="1">
      <alignment horizontal="right"/>
    </xf>
    <xf numFmtId="0" fontId="45" fillId="25" borderId="0" xfId="0" applyFont="1" applyFill="1" applyBorder="1"/>
    <xf numFmtId="0" fontId="35" fillId="25" borderId="0" xfId="0" applyFont="1" applyFill="1" applyBorder="1" applyAlignment="1">
      <alignment horizontal="left"/>
    </xf>
    <xf numFmtId="3" fontId="35" fillId="25" borderId="0" xfId="0" applyNumberFormat="1" applyFont="1" applyFill="1" applyBorder="1"/>
    <xf numFmtId="0" fontId="44" fillId="25" borderId="39" xfId="0" applyFont="1" applyFill="1" applyBorder="1"/>
    <xf numFmtId="0" fontId="44" fillId="25" borderId="46" xfId="0" applyFont="1" applyFill="1" applyBorder="1" applyAlignment="1">
      <alignment horizontal="left"/>
    </xf>
    <xf numFmtId="3" fontId="45" fillId="25" borderId="39" xfId="0" applyNumberFormat="1" applyFont="1" applyFill="1" applyBorder="1" applyAlignment="1">
      <alignment horizontal="center"/>
    </xf>
    <xf numFmtId="3" fontId="46" fillId="27" borderId="39" xfId="0" applyNumberFormat="1" applyFont="1" applyFill="1" applyBorder="1"/>
    <xf numFmtId="3" fontId="47" fillId="27" borderId="47" xfId="0" applyNumberFormat="1" applyFont="1" applyFill="1" applyBorder="1" applyAlignment="1">
      <alignment horizontal="left"/>
    </xf>
    <xf numFmtId="3" fontId="44" fillId="27" borderId="47" xfId="0" applyNumberFormat="1" applyFont="1" applyFill="1" applyBorder="1"/>
    <xf numFmtId="3" fontId="44" fillId="27" borderId="40" xfId="0" applyNumberFormat="1" applyFont="1" applyFill="1" applyBorder="1"/>
    <xf numFmtId="0" fontId="44" fillId="25" borderId="41" xfId="0" applyFont="1" applyFill="1" applyBorder="1"/>
    <xf numFmtId="0" fontId="44" fillId="25" borderId="48" xfId="0" applyFont="1" applyFill="1" applyBorder="1" applyAlignment="1">
      <alignment horizontal="center"/>
    </xf>
    <xf numFmtId="3" fontId="45" fillId="25" borderId="41" xfId="0" applyNumberFormat="1" applyFont="1" applyFill="1" applyBorder="1" applyAlignment="1">
      <alignment horizontal="center"/>
    </xf>
    <xf numFmtId="3" fontId="45" fillId="28" borderId="46" xfId="0" applyNumberFormat="1" applyFont="1" applyFill="1" applyBorder="1" applyAlignment="1">
      <alignment horizontal="center"/>
    </xf>
    <xf numFmtId="3" fontId="45" fillId="27" borderId="49" xfId="0" applyNumberFormat="1" applyFont="1" applyFill="1" applyBorder="1" applyAlignment="1">
      <alignment horizontal="right"/>
    </xf>
    <xf numFmtId="3" fontId="44" fillId="27" borderId="49" xfId="0" applyNumberFormat="1" applyFont="1" applyFill="1" applyBorder="1"/>
    <xf numFmtId="3" fontId="44" fillId="27" borderId="44" xfId="0" applyNumberFormat="1" applyFont="1" applyFill="1" applyBorder="1"/>
    <xf numFmtId="0" fontId="48" fillId="25" borderId="50" xfId="0" applyFont="1" applyFill="1" applyBorder="1" applyAlignment="1">
      <alignment horizontal="left"/>
    </xf>
    <xf numFmtId="0" fontId="45" fillId="25" borderId="50" xfId="0" applyFont="1" applyFill="1" applyBorder="1" applyAlignment="1">
      <alignment horizontal="center"/>
    </xf>
    <xf numFmtId="1" fontId="45" fillId="0" borderId="43" xfId="0" applyNumberFormat="1" applyFont="1" applyFill="1" applyBorder="1" applyAlignment="1">
      <alignment horizontal="center"/>
    </xf>
    <xf numFmtId="1" fontId="45" fillId="25" borderId="43" xfId="0" applyNumberFormat="1" applyFont="1" applyFill="1" applyBorder="1" applyAlignment="1">
      <alignment horizontal="center"/>
    </xf>
    <xf numFmtId="1" fontId="45" fillId="28" borderId="43" xfId="0" applyNumberFormat="1" applyFont="1" applyFill="1" applyBorder="1" applyAlignment="1">
      <alignment horizontal="center"/>
    </xf>
    <xf numFmtId="1" fontId="45" fillId="27" borderId="51" xfId="0" applyNumberFormat="1" applyFont="1" applyFill="1" applyBorder="1" applyAlignment="1">
      <alignment horizontal="center"/>
    </xf>
    <xf numFmtId="1" fontId="45" fillId="27" borderId="38" xfId="0" applyNumberFormat="1" applyFont="1" applyFill="1" applyBorder="1" applyAlignment="1">
      <alignment horizontal="center"/>
    </xf>
    <xf numFmtId="0" fontId="38" fillId="25" borderId="52" xfId="0" applyFont="1" applyFill="1" applyBorder="1"/>
    <xf numFmtId="0" fontId="38" fillId="25" borderId="52" xfId="0" applyFont="1" applyFill="1" applyBorder="1" applyAlignment="1">
      <alignment horizontal="center"/>
    </xf>
    <xf numFmtId="3" fontId="38" fillId="0" borderId="53" xfId="0" applyNumberFormat="1" applyFont="1" applyFill="1" applyBorder="1"/>
    <xf numFmtId="3" fontId="38" fillId="25" borderId="54" xfId="0" applyNumberFormat="1" applyFont="1" applyFill="1" applyBorder="1"/>
    <xf numFmtId="3" fontId="38" fillId="28" borderId="0" xfId="0" applyNumberFormat="1" applyFont="1" applyFill="1"/>
    <xf numFmtId="3" fontId="38" fillId="27" borderId="55" xfId="0" applyNumberFormat="1" applyFont="1" applyFill="1" applyBorder="1"/>
    <xf numFmtId="3" fontId="38" fillId="27" borderId="56" xfId="0" applyNumberFormat="1" applyFont="1" applyFill="1" applyBorder="1"/>
    <xf numFmtId="3" fontId="36" fillId="0" borderId="57" xfId="0" applyNumberFormat="1" applyFont="1" applyFill="1" applyBorder="1"/>
    <xf numFmtId="3" fontId="36" fillId="25" borderId="58" xfId="0" applyNumberFormat="1" applyFont="1" applyFill="1" applyBorder="1"/>
    <xf numFmtId="3" fontId="36" fillId="28" borderId="57" xfId="0" applyNumberFormat="1" applyFont="1" applyFill="1" applyBorder="1"/>
    <xf numFmtId="3" fontId="36" fillId="27" borderId="59" xfId="0" applyNumberFormat="1" applyFont="1" applyFill="1" applyBorder="1"/>
    <xf numFmtId="3" fontId="36" fillId="27" borderId="56" xfId="0" applyNumberFormat="1" applyFont="1" applyFill="1" applyBorder="1"/>
    <xf numFmtId="0" fontId="36" fillId="25" borderId="52" xfId="0" applyFont="1" applyFill="1" applyBorder="1"/>
    <xf numFmtId="0" fontId="36" fillId="25" borderId="52" xfId="0" applyFont="1" applyFill="1" applyBorder="1" applyAlignment="1">
      <alignment horizontal="center"/>
    </xf>
    <xf numFmtId="3" fontId="36" fillId="0" borderId="60" xfId="0" applyNumberFormat="1" applyFont="1" applyFill="1" applyBorder="1"/>
    <xf numFmtId="3" fontId="38" fillId="0" borderId="38" xfId="0" applyNumberFormat="1" applyFont="1" applyFill="1" applyBorder="1"/>
    <xf numFmtId="3" fontId="36" fillId="0" borderId="52" xfId="0" applyNumberFormat="1" applyFont="1" applyFill="1" applyBorder="1"/>
    <xf numFmtId="0" fontId="36" fillId="25" borderId="57" xfId="0" applyFont="1" applyFill="1" applyBorder="1"/>
    <xf numFmtId="0" fontId="36" fillId="25" borderId="57" xfId="0" applyFont="1" applyFill="1" applyBorder="1" applyAlignment="1">
      <alignment horizontal="center"/>
    </xf>
    <xf numFmtId="0" fontId="38" fillId="25" borderId="61" xfId="0" applyFont="1" applyFill="1" applyBorder="1"/>
    <xf numFmtId="0" fontId="38" fillId="25" borderId="62" xfId="0" applyFont="1" applyFill="1" applyBorder="1" applyAlignment="1">
      <alignment horizontal="left"/>
    </xf>
    <xf numFmtId="3" fontId="38" fillId="0" borderId="63" xfId="0" applyNumberFormat="1" applyFont="1" applyFill="1" applyBorder="1"/>
    <xf numFmtId="3" fontId="38" fillId="25" borderId="62" xfId="0" applyNumberFormat="1" applyFont="1" applyFill="1" applyBorder="1"/>
    <xf numFmtId="3" fontId="38" fillId="28" borderId="64" xfId="0" applyNumberFormat="1" applyFont="1" applyFill="1" applyBorder="1"/>
    <xf numFmtId="3" fontId="38" fillId="27" borderId="65" xfId="0" applyNumberFormat="1" applyFont="1" applyFill="1" applyBorder="1"/>
    <xf numFmtId="3" fontId="38" fillId="27" borderId="63" xfId="0" applyNumberFormat="1" applyFont="1" applyFill="1" applyBorder="1"/>
    <xf numFmtId="3" fontId="38" fillId="28" borderId="112" xfId="127" applyNumberFormat="1" applyFont="1" applyFill="1" applyBorder="1" applyAlignment="1">
      <alignment horizontal="center"/>
    </xf>
    <xf numFmtId="3" fontId="36" fillId="27" borderId="59" xfId="127" applyNumberFormat="1" applyFont="1" applyFill="1" applyBorder="1" applyAlignment="1">
      <alignment horizontal="center"/>
    </xf>
    <xf numFmtId="3" fontId="36" fillId="27" borderId="118" xfId="127" applyNumberFormat="1" applyFont="1" applyFill="1" applyBorder="1" applyAlignment="1">
      <alignment horizontal="center"/>
    </xf>
    <xf numFmtId="0" fontId="45" fillId="25" borderId="0" xfId="0" applyFont="1" applyFill="1"/>
    <xf numFmtId="0" fontId="35" fillId="24" borderId="0" xfId="0" applyFont="1" applyFill="1" applyAlignment="1">
      <alignment horizontal="left"/>
    </xf>
    <xf numFmtId="3" fontId="35" fillId="24" borderId="0" xfId="0" applyNumberFormat="1" applyFont="1" applyFill="1"/>
    <xf numFmtId="3" fontId="49" fillId="24" borderId="0" xfId="0" applyNumberFormat="1" applyFont="1" applyFill="1"/>
    <xf numFmtId="3" fontId="50" fillId="24" borderId="0" xfId="0" applyNumberFormat="1" applyFont="1" applyFill="1" applyAlignment="1">
      <alignment horizontal="right"/>
    </xf>
    <xf numFmtId="0" fontId="35" fillId="24" borderId="0" xfId="0" applyFont="1" applyFill="1"/>
    <xf numFmtId="0" fontId="34" fillId="24" borderId="10" xfId="0" applyFont="1" applyFill="1" applyBorder="1" applyAlignment="1">
      <alignment horizontal="left"/>
    </xf>
    <xf numFmtId="0" fontId="39" fillId="24" borderId="10" xfId="0" applyFont="1" applyFill="1" applyBorder="1" applyAlignment="1">
      <alignment horizontal="left"/>
    </xf>
    <xf numFmtId="3" fontId="39" fillId="24" borderId="10" xfId="0" applyNumberFormat="1" applyFont="1" applyFill="1" applyBorder="1"/>
    <xf numFmtId="3" fontId="50" fillId="24" borderId="10" xfId="0" applyNumberFormat="1" applyFont="1" applyFill="1" applyBorder="1"/>
    <xf numFmtId="3" fontId="51" fillId="24" borderId="10" xfId="0" applyNumberFormat="1" applyFont="1" applyFill="1" applyBorder="1"/>
    <xf numFmtId="0" fontId="45" fillId="24" borderId="0" xfId="0" applyFont="1" applyFill="1" applyBorder="1"/>
    <xf numFmtId="0" fontId="35" fillId="24" borderId="0" xfId="0" applyFont="1" applyFill="1" applyBorder="1" applyAlignment="1">
      <alignment horizontal="left"/>
    </xf>
    <xf numFmtId="3" fontId="35" fillId="24" borderId="0" xfId="0" applyNumberFormat="1" applyFont="1" applyFill="1" applyBorder="1"/>
    <xf numFmtId="0" fontId="44" fillId="24" borderId="11" xfId="0" applyFont="1" applyFill="1" applyBorder="1"/>
    <xf numFmtId="0" fontId="44" fillId="24" borderId="12" xfId="0" applyFont="1" applyFill="1" applyBorder="1" applyAlignment="1">
      <alignment horizontal="left"/>
    </xf>
    <xf numFmtId="3" fontId="44" fillId="24" borderId="12" xfId="0" applyNumberFormat="1" applyFont="1" applyFill="1" applyBorder="1"/>
    <xf numFmtId="3" fontId="45" fillId="24" borderId="11" xfId="0" applyNumberFormat="1" applyFont="1" applyFill="1" applyBorder="1" applyAlignment="1">
      <alignment horizontal="center"/>
    </xf>
    <xf numFmtId="3" fontId="46" fillId="18" borderId="67" xfId="0" applyNumberFormat="1" applyFont="1" applyFill="1" applyBorder="1"/>
    <xf numFmtId="3" fontId="47" fillId="18" borderId="13" xfId="0" applyNumberFormat="1" applyFont="1" applyFill="1" applyBorder="1" applyAlignment="1">
      <alignment horizontal="left"/>
    </xf>
    <xf numFmtId="3" fontId="44" fillId="18" borderId="13" xfId="0" applyNumberFormat="1" applyFont="1" applyFill="1" applyBorder="1"/>
    <xf numFmtId="3" fontId="44" fillId="18" borderId="78" xfId="0" applyNumberFormat="1" applyFont="1" applyFill="1" applyBorder="1"/>
    <xf numFmtId="0" fontId="44" fillId="24" borderId="15" xfId="0" applyFont="1" applyFill="1" applyBorder="1"/>
    <xf numFmtId="0" fontId="44" fillId="24" borderId="16" xfId="0" applyFont="1" applyFill="1" applyBorder="1" applyAlignment="1">
      <alignment horizontal="center"/>
    </xf>
    <xf numFmtId="3" fontId="45" fillId="24" borderId="16" xfId="0" applyNumberFormat="1" applyFont="1" applyFill="1" applyBorder="1" applyAlignment="1">
      <alignment horizontal="center"/>
    </xf>
    <xf numFmtId="3" fontId="45" fillId="24" borderId="15" xfId="0" applyNumberFormat="1" applyFont="1" applyFill="1" applyBorder="1" applyAlignment="1">
      <alignment horizontal="center"/>
    </xf>
    <xf numFmtId="3" fontId="45" fillId="4" borderId="74" xfId="0" applyNumberFormat="1" applyFont="1" applyFill="1" applyBorder="1" applyAlignment="1">
      <alignment horizontal="center"/>
    </xf>
    <xf numFmtId="3" fontId="45" fillId="18" borderId="17" xfId="0" applyNumberFormat="1" applyFont="1" applyFill="1" applyBorder="1" applyAlignment="1">
      <alignment horizontal="right"/>
    </xf>
    <xf numFmtId="3" fontId="44" fillId="18" borderId="17" xfId="0" applyNumberFormat="1" applyFont="1" applyFill="1" applyBorder="1"/>
    <xf numFmtId="3" fontId="44" fillId="18" borderId="44" xfId="0" applyNumberFormat="1" applyFont="1" applyFill="1" applyBorder="1"/>
    <xf numFmtId="0" fontId="48" fillId="24" borderId="19" xfId="0" applyFont="1" applyFill="1" applyBorder="1" applyAlignment="1">
      <alignment horizontal="left"/>
    </xf>
    <xf numFmtId="0" fontId="45" fillId="24" borderId="19" xfId="0" applyFont="1" applyFill="1" applyBorder="1" applyAlignment="1">
      <alignment horizontal="center"/>
    </xf>
    <xf numFmtId="1" fontId="45" fillId="24" borderId="17" xfId="0" applyNumberFormat="1" applyFont="1" applyFill="1" applyBorder="1" applyAlignment="1">
      <alignment horizontal="center"/>
    </xf>
    <xf numFmtId="1" fontId="45" fillId="24" borderId="20" xfId="0" applyNumberFormat="1" applyFont="1" applyFill="1" applyBorder="1" applyAlignment="1">
      <alignment horizontal="center"/>
    </xf>
    <xf numFmtId="1" fontId="45" fillId="4" borderId="80" xfId="0" applyNumberFormat="1" applyFont="1" applyFill="1" applyBorder="1" applyAlignment="1">
      <alignment horizontal="center"/>
    </xf>
    <xf numFmtId="1" fontId="45" fillId="30" borderId="21" xfId="0" applyNumberFormat="1" applyFont="1" applyFill="1" applyBorder="1" applyAlignment="1">
      <alignment horizontal="center"/>
    </xf>
    <xf numFmtId="1" fontId="45" fillId="30" borderId="22" xfId="0" applyNumberFormat="1" applyFont="1" applyFill="1" applyBorder="1" applyAlignment="1">
      <alignment horizontal="center"/>
    </xf>
    <xf numFmtId="1" fontId="45" fillId="30" borderId="19" xfId="0" applyNumberFormat="1" applyFont="1" applyFill="1" applyBorder="1" applyAlignment="1">
      <alignment horizontal="center"/>
    </xf>
    <xf numFmtId="0" fontId="38" fillId="24" borderId="23" xfId="0" applyFont="1" applyFill="1" applyBorder="1"/>
    <xf numFmtId="0" fontId="36" fillId="24" borderId="23" xfId="0" applyFont="1" applyFill="1" applyBorder="1" applyAlignment="1">
      <alignment horizontal="left"/>
    </xf>
    <xf numFmtId="3" fontId="36" fillId="24" borderId="23" xfId="0" applyNumberFormat="1" applyFont="1" applyFill="1" applyBorder="1"/>
    <xf numFmtId="37" fontId="36" fillId="0" borderId="79" xfId="0" applyNumberFormat="1" applyFont="1" applyFill="1" applyBorder="1"/>
    <xf numFmtId="3" fontId="36" fillId="33" borderId="76" xfId="0" applyNumberFormat="1" applyFont="1" applyFill="1" applyBorder="1"/>
    <xf numFmtId="3" fontId="36" fillId="30" borderId="24" xfId="0" applyNumberFormat="1" applyFont="1" applyFill="1" applyBorder="1"/>
    <xf numFmtId="37" fontId="36" fillId="0" borderId="25" xfId="0" applyNumberFormat="1" applyFont="1" applyFill="1" applyBorder="1"/>
    <xf numFmtId="0" fontId="36" fillId="24" borderId="26" xfId="0" applyFont="1" applyFill="1" applyBorder="1" applyAlignment="1">
      <alignment horizontal="center"/>
    </xf>
    <xf numFmtId="3" fontId="36" fillId="0" borderId="26" xfId="74" applyNumberFormat="1" applyFont="1" applyFill="1" applyBorder="1"/>
    <xf numFmtId="3" fontId="36" fillId="0" borderId="26" xfId="0" applyNumberFormat="1" applyFont="1" applyFill="1" applyBorder="1"/>
    <xf numFmtId="37" fontId="36" fillId="0" borderId="88" xfId="0" applyNumberFormat="1" applyFont="1" applyFill="1" applyBorder="1"/>
    <xf numFmtId="37" fontId="36" fillId="0" borderId="27" xfId="0" applyNumberFormat="1" applyFont="1" applyFill="1" applyBorder="1"/>
    <xf numFmtId="0" fontId="36" fillId="24" borderId="28" xfId="0" applyFont="1" applyFill="1" applyBorder="1" applyAlignment="1">
      <alignment horizontal="center"/>
    </xf>
    <xf numFmtId="3" fontId="36" fillId="0" borderId="28" xfId="74" applyNumberFormat="1" applyFont="1" applyFill="1" applyBorder="1"/>
    <xf numFmtId="3" fontId="36" fillId="0" borderId="23" xfId="0" applyNumberFormat="1" applyFont="1" applyFill="1" applyBorder="1"/>
    <xf numFmtId="0" fontId="38" fillId="0" borderId="21" xfId="0" applyFont="1" applyFill="1" applyBorder="1"/>
    <xf numFmtId="0" fontId="38" fillId="24" borderId="21" xfId="0" applyFont="1" applyFill="1" applyBorder="1" applyAlignment="1">
      <alignment horizontal="center"/>
    </xf>
    <xf numFmtId="3" fontId="38" fillId="24" borderId="21" xfId="0" applyNumberFormat="1" applyFont="1" applyFill="1" applyBorder="1"/>
    <xf numFmtId="166" fontId="38" fillId="0" borderId="21" xfId="40" applyNumberFormat="1" applyFont="1" applyFill="1" applyBorder="1" applyAlignment="1" applyProtection="1"/>
    <xf numFmtId="166" fontId="38" fillId="33" borderId="81" xfId="40" applyNumberFormat="1" applyFont="1" applyFill="1" applyBorder="1" applyAlignment="1" applyProtection="1">
      <alignment horizontal="right"/>
    </xf>
    <xf numFmtId="166" fontId="52" fillId="30" borderId="21" xfId="40" applyNumberFormat="1" applyFont="1" applyFill="1" applyBorder="1" applyAlignment="1" applyProtection="1"/>
    <xf numFmtId="166" fontId="52" fillId="30" borderId="38" xfId="40" applyNumberFormat="1" applyFont="1" applyFill="1" applyBorder="1" applyAlignment="1" applyProtection="1"/>
    <xf numFmtId="0" fontId="36" fillId="0" borderId="23" xfId="0" applyFont="1" applyFill="1" applyBorder="1"/>
    <xf numFmtId="0" fontId="36" fillId="24" borderId="23" xfId="0" applyFont="1" applyFill="1" applyBorder="1" applyAlignment="1">
      <alignment horizontal="center"/>
    </xf>
    <xf numFmtId="0" fontId="38" fillId="0" borderId="28" xfId="0" applyFont="1" applyFill="1" applyBorder="1"/>
    <xf numFmtId="3" fontId="36" fillId="24" borderId="28" xfId="0" applyNumberFormat="1" applyFont="1" applyFill="1" applyBorder="1"/>
    <xf numFmtId="166" fontId="36" fillId="0" borderId="28" xfId="40" applyNumberFormat="1" applyFont="1" applyFill="1" applyBorder="1" applyAlignment="1" applyProtection="1"/>
    <xf numFmtId="37" fontId="36" fillId="35" borderId="25" xfId="0" applyNumberFormat="1" applyFont="1" applyFill="1" applyBorder="1"/>
    <xf numFmtId="0" fontId="36" fillId="29" borderId="26" xfId="0" applyFont="1" applyFill="1" applyBorder="1" applyAlignment="1">
      <alignment horizontal="center"/>
    </xf>
    <xf numFmtId="3" fontId="36" fillId="35" borderId="26" xfId="0" applyNumberFormat="1" applyFont="1" applyFill="1" applyBorder="1"/>
    <xf numFmtId="0" fontId="35" fillId="29" borderId="0" xfId="0" applyFont="1" applyFill="1"/>
    <xf numFmtId="3" fontId="35" fillId="29" borderId="0" xfId="0" applyNumberFormat="1" applyFont="1" applyFill="1"/>
    <xf numFmtId="0" fontId="35" fillId="37" borderId="0" xfId="0" applyFont="1" applyFill="1"/>
    <xf numFmtId="0" fontId="36" fillId="0" borderId="26" xfId="0" applyFont="1" applyFill="1" applyBorder="1" applyAlignment="1">
      <alignment horizontal="center"/>
    </xf>
    <xf numFmtId="0" fontId="36" fillId="0" borderId="25" xfId="0" applyFont="1" applyFill="1" applyBorder="1"/>
    <xf numFmtId="3" fontId="36" fillId="0" borderId="28" xfId="40" applyNumberFormat="1" applyFont="1" applyFill="1" applyBorder="1" applyAlignment="1" applyProtection="1"/>
    <xf numFmtId="37" fontId="38" fillId="0" borderId="21" xfId="0" applyNumberFormat="1" applyFont="1" applyFill="1" applyBorder="1"/>
    <xf numFmtId="37" fontId="38" fillId="33" borderId="82" xfId="0" applyNumberFormat="1" applyFont="1" applyFill="1" applyBorder="1"/>
    <xf numFmtId="37" fontId="38" fillId="30" borderId="22" xfId="0" applyNumberFormat="1" applyFont="1" applyFill="1" applyBorder="1"/>
    <xf numFmtId="37" fontId="38" fillId="30" borderId="35" xfId="0" applyNumberFormat="1" applyFont="1" applyFill="1" applyBorder="1"/>
    <xf numFmtId="3" fontId="39" fillId="29" borderId="0" xfId="0" applyNumberFormat="1" applyFont="1" applyFill="1"/>
    <xf numFmtId="3" fontId="36" fillId="33" borderId="69" xfId="0" applyNumberFormat="1" applyFont="1" applyFill="1" applyBorder="1"/>
    <xf numFmtId="3" fontId="36" fillId="30" borderId="29" xfId="0" applyNumberFormat="1" applyFont="1" applyFill="1" applyBorder="1"/>
    <xf numFmtId="0" fontId="38" fillId="0" borderId="23" xfId="0" applyFont="1" applyFill="1" applyBorder="1"/>
    <xf numFmtId="3" fontId="36" fillId="35" borderId="23" xfId="0" applyNumberFormat="1" applyFont="1" applyFill="1" applyBorder="1"/>
    <xf numFmtId="3" fontId="36" fillId="30" borderId="23" xfId="0" applyNumberFormat="1" applyFont="1" applyFill="1" applyBorder="1"/>
    <xf numFmtId="0" fontId="36" fillId="24" borderId="26" xfId="0" applyFont="1" applyFill="1" applyBorder="1"/>
    <xf numFmtId="3" fontId="36" fillId="38" borderId="69" xfId="0" applyNumberFormat="1" applyFont="1" applyFill="1" applyBorder="1"/>
    <xf numFmtId="0" fontId="36" fillId="0" borderId="26" xfId="0" applyFont="1" applyFill="1" applyBorder="1"/>
    <xf numFmtId="3" fontId="36" fillId="38" borderId="107" xfId="0" applyNumberFormat="1" applyFont="1" applyFill="1" applyBorder="1"/>
    <xf numFmtId="0" fontId="36" fillId="24" borderId="15" xfId="0" applyFont="1" applyFill="1" applyBorder="1"/>
    <xf numFmtId="3" fontId="36" fillId="0" borderId="15" xfId="0" applyNumberFormat="1" applyFont="1" applyFill="1" applyBorder="1"/>
    <xf numFmtId="0" fontId="38" fillId="24" borderId="21" xfId="0" applyFont="1" applyFill="1" applyBorder="1"/>
    <xf numFmtId="3" fontId="38" fillId="0" borderId="21" xfId="0" applyNumberFormat="1" applyFont="1" applyFill="1" applyBorder="1"/>
    <xf numFmtId="3" fontId="38" fillId="33" borderId="81" xfId="0" applyNumberFormat="1" applyFont="1" applyFill="1" applyBorder="1"/>
    <xf numFmtId="3" fontId="38" fillId="30" borderId="21" xfId="0" applyNumberFormat="1" applyFont="1" applyFill="1" applyBorder="1"/>
    <xf numFmtId="3" fontId="38" fillId="30" borderId="22" xfId="0" applyNumberFormat="1" applyFont="1" applyFill="1" applyBorder="1"/>
    <xf numFmtId="0" fontId="38" fillId="24" borderId="26" xfId="0" applyFont="1" applyFill="1" applyBorder="1"/>
    <xf numFmtId="3" fontId="36" fillId="24" borderId="26" xfId="0" applyNumberFormat="1" applyFont="1" applyFill="1" applyBorder="1"/>
    <xf numFmtId="1" fontId="38" fillId="33" borderId="77" xfId="0" applyNumberFormat="1" applyFont="1" applyFill="1" applyBorder="1" applyAlignment="1">
      <alignment horizontal="center"/>
    </xf>
    <xf numFmtId="1" fontId="38" fillId="30" borderId="26" xfId="0" applyNumberFormat="1" applyFont="1" applyFill="1" applyBorder="1" applyAlignment="1">
      <alignment horizontal="center"/>
    </xf>
    <xf numFmtId="1" fontId="38" fillId="30" borderId="25" xfId="0" applyNumberFormat="1" applyFont="1" applyFill="1" applyBorder="1" applyAlignment="1">
      <alignment horizontal="center"/>
    </xf>
    <xf numFmtId="0" fontId="53" fillId="24" borderId="26" xfId="0" applyFont="1" applyFill="1" applyBorder="1"/>
    <xf numFmtId="3" fontId="36" fillId="24" borderId="26" xfId="74" applyNumberFormat="1" applyFont="1" applyFill="1" applyBorder="1" applyAlignment="1"/>
    <xf numFmtId="3" fontId="36" fillId="0" borderId="26" xfId="0" applyNumberFormat="1" applyFont="1" applyFill="1" applyBorder="1" applyAlignment="1">
      <alignment horizontal="right"/>
    </xf>
    <xf numFmtId="3" fontId="36" fillId="33" borderId="77" xfId="0" applyNumberFormat="1" applyFont="1" applyFill="1" applyBorder="1" applyAlignment="1">
      <alignment horizontal="right"/>
    </xf>
    <xf numFmtId="3" fontId="36" fillId="30" borderId="26" xfId="0" applyNumberFormat="1" applyFont="1" applyFill="1" applyBorder="1" applyAlignment="1">
      <alignment horizontal="right"/>
    </xf>
    <xf numFmtId="3" fontId="36" fillId="30" borderId="66" xfId="0" applyNumberFormat="1" applyFont="1" applyFill="1" applyBorder="1" applyAlignment="1">
      <alignment horizontal="right"/>
    </xf>
    <xf numFmtId="3" fontId="36" fillId="33" borderId="37" xfId="0" applyNumberFormat="1" applyFont="1" applyFill="1" applyBorder="1" applyAlignment="1">
      <alignment horizontal="right"/>
    </xf>
    <xf numFmtId="3" fontId="36" fillId="30" borderId="25" xfId="0" applyNumberFormat="1" applyFont="1" applyFill="1" applyBorder="1" applyAlignment="1">
      <alignment horizontal="right"/>
    </xf>
    <xf numFmtId="3" fontId="36" fillId="24" borderId="26" xfId="0" applyNumberFormat="1" applyFont="1" applyFill="1" applyBorder="1" applyAlignment="1">
      <alignment horizontal="right"/>
    </xf>
    <xf numFmtId="0" fontId="36" fillId="24" borderId="28" xfId="0" applyFont="1" applyFill="1" applyBorder="1"/>
    <xf numFmtId="3" fontId="36" fillId="24" borderId="28" xfId="74" applyNumberFormat="1" applyFont="1" applyFill="1" applyBorder="1" applyAlignment="1"/>
    <xf numFmtId="3" fontId="36" fillId="24" borderId="28" xfId="0" applyNumberFormat="1" applyFont="1" applyFill="1" applyBorder="1" applyAlignment="1">
      <alignment horizontal="right"/>
    </xf>
    <xf numFmtId="3" fontId="36" fillId="33" borderId="70" xfId="0" applyNumberFormat="1" applyFont="1" applyFill="1" applyBorder="1" applyAlignment="1">
      <alignment horizontal="right"/>
    </xf>
    <xf numFmtId="3" fontId="36" fillId="30" borderId="88" xfId="0" applyNumberFormat="1" applyFont="1" applyFill="1" applyBorder="1" applyAlignment="1">
      <alignment horizontal="right"/>
    </xf>
    <xf numFmtId="0" fontId="39" fillId="24" borderId="0" xfId="0" applyFont="1" applyFill="1"/>
    <xf numFmtId="3" fontId="36" fillId="30" borderId="29" xfId="0" applyNumberFormat="1" applyFont="1" applyFill="1" applyBorder="1" applyAlignment="1">
      <alignment horizontal="right"/>
    </xf>
    <xf numFmtId="3" fontId="38" fillId="24" borderId="21" xfId="0" applyNumberFormat="1" applyFont="1" applyFill="1" applyBorder="1" applyAlignment="1">
      <alignment horizontal="right"/>
    </xf>
    <xf numFmtId="3" fontId="38" fillId="33" borderId="81" xfId="0" applyNumberFormat="1" applyFont="1" applyFill="1" applyBorder="1" applyAlignment="1">
      <alignment horizontal="right"/>
    </xf>
    <xf numFmtId="3" fontId="38" fillId="30" borderId="21" xfId="0" applyNumberFormat="1" applyFont="1" applyFill="1" applyBorder="1" applyAlignment="1">
      <alignment horizontal="right"/>
    </xf>
    <xf numFmtId="3" fontId="38" fillId="30" borderId="22" xfId="0" applyNumberFormat="1" applyFont="1" applyFill="1" applyBorder="1" applyAlignment="1">
      <alignment horizontal="right"/>
    </xf>
    <xf numFmtId="0" fontId="38" fillId="24" borderId="15" xfId="0" applyFont="1" applyFill="1" applyBorder="1"/>
    <xf numFmtId="0" fontId="38" fillId="24" borderId="15" xfId="0" applyFont="1" applyFill="1" applyBorder="1" applyAlignment="1">
      <alignment horizontal="center"/>
    </xf>
    <xf numFmtId="3" fontId="38" fillId="24" borderId="15" xfId="0" applyNumberFormat="1" applyFont="1" applyFill="1" applyBorder="1"/>
    <xf numFmtId="3" fontId="38" fillId="33" borderId="41" xfId="0" applyNumberFormat="1" applyFont="1" applyFill="1" applyBorder="1"/>
    <xf numFmtId="3" fontId="38" fillId="30" borderId="15" xfId="0" applyNumberFormat="1" applyFont="1" applyFill="1" applyBorder="1"/>
    <xf numFmtId="3" fontId="38" fillId="30" borderId="16" xfId="0" applyNumberFormat="1" applyFont="1" applyFill="1" applyBorder="1"/>
    <xf numFmtId="0" fontId="38" fillId="24" borderId="30" xfId="0" applyFont="1" applyFill="1" applyBorder="1"/>
    <xf numFmtId="0" fontId="38" fillId="24" borderId="30" xfId="0" applyFont="1" applyFill="1" applyBorder="1" applyAlignment="1">
      <alignment horizontal="center"/>
    </xf>
    <xf numFmtId="3" fontId="38" fillId="24" borderId="31" xfId="0" applyNumberFormat="1" applyFont="1" applyFill="1" applyBorder="1"/>
    <xf numFmtId="3" fontId="38" fillId="32" borderId="63" xfId="0" applyNumberFormat="1" applyFont="1" applyFill="1" applyBorder="1"/>
    <xf numFmtId="3" fontId="54" fillId="24" borderId="0" xfId="0" applyNumberFormat="1" applyFont="1" applyFill="1"/>
    <xf numFmtId="0" fontId="35" fillId="24" borderId="0" xfId="0" applyFont="1" applyFill="1" applyAlignment="1">
      <alignment horizontal="center"/>
    </xf>
    <xf numFmtId="3" fontId="36" fillId="24" borderId="0" xfId="0" applyNumberFormat="1" applyFont="1" applyFill="1" applyBorder="1" applyAlignment="1">
      <alignment horizontal="right"/>
    </xf>
    <xf numFmtId="0" fontId="39" fillId="24" borderId="10" xfId="0" applyFont="1" applyFill="1" applyBorder="1" applyAlignment="1">
      <alignment horizontal="center"/>
    </xf>
    <xf numFmtId="3" fontId="35" fillId="24" borderId="10" xfId="0" applyNumberFormat="1" applyFont="1" applyFill="1" applyBorder="1"/>
    <xf numFmtId="3" fontId="44" fillId="24" borderId="10" xfId="0" applyNumberFormat="1" applyFont="1" applyFill="1" applyBorder="1" applyAlignment="1">
      <alignment horizontal="right"/>
    </xf>
    <xf numFmtId="0" fontId="35" fillId="24" borderId="0" xfId="0" applyFont="1" applyFill="1" applyBorder="1" applyAlignment="1">
      <alignment horizontal="center"/>
    </xf>
    <xf numFmtId="0" fontId="44" fillId="24" borderId="12" xfId="0" applyFont="1" applyFill="1" applyBorder="1" applyAlignment="1">
      <alignment horizontal="center"/>
    </xf>
    <xf numFmtId="3" fontId="46" fillId="18" borderId="11" xfId="0" applyNumberFormat="1" applyFont="1" applyFill="1" applyBorder="1"/>
    <xf numFmtId="3" fontId="44" fillId="18" borderId="14" xfId="0" applyNumberFormat="1" applyFont="1" applyFill="1" applyBorder="1"/>
    <xf numFmtId="3" fontId="45" fillId="4" borderId="12" xfId="0" applyNumberFormat="1" applyFont="1" applyFill="1" applyBorder="1" applyAlignment="1">
      <alignment horizontal="center"/>
    </xf>
    <xf numFmtId="3" fontId="44" fillId="18" borderId="18" xfId="0" applyNumberFormat="1" applyFont="1" applyFill="1" applyBorder="1"/>
    <xf numFmtId="1" fontId="45" fillId="0" borderId="20" xfId="0" applyNumberFormat="1" applyFont="1" applyFill="1" applyBorder="1" applyAlignment="1">
      <alignment horizontal="center"/>
    </xf>
    <xf numFmtId="1" fontId="45" fillId="4" borderId="20" xfId="0" applyNumberFormat="1" applyFont="1" applyFill="1" applyBorder="1" applyAlignment="1">
      <alignment horizontal="center"/>
    </xf>
    <xf numFmtId="1" fontId="45" fillId="18" borderId="21" xfId="0" applyNumberFormat="1" applyFont="1" applyFill="1" applyBorder="1" applyAlignment="1">
      <alignment horizontal="center"/>
    </xf>
    <xf numFmtId="1" fontId="45" fillId="18" borderId="22" xfId="0" applyNumberFormat="1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3" fontId="38" fillId="0" borderId="32" xfId="0" applyNumberFormat="1" applyFont="1" applyFill="1" applyBorder="1"/>
    <xf numFmtId="3" fontId="38" fillId="33" borderId="0" xfId="0" applyNumberFormat="1" applyFont="1" applyFill="1"/>
    <xf numFmtId="3" fontId="38" fillId="30" borderId="32" xfId="0" applyNumberFormat="1" applyFont="1" applyFill="1" applyBorder="1"/>
    <xf numFmtId="3" fontId="38" fillId="30" borderId="24" xfId="0" applyNumberFormat="1" applyFont="1" applyFill="1" applyBorder="1"/>
    <xf numFmtId="3" fontId="38" fillId="0" borderId="23" xfId="0" applyNumberFormat="1" applyFont="1" applyFill="1" applyBorder="1"/>
    <xf numFmtId="3" fontId="36" fillId="33" borderId="25" xfId="0" applyNumberFormat="1" applyFont="1" applyFill="1" applyBorder="1"/>
    <xf numFmtId="3" fontId="38" fillId="30" borderId="29" xfId="0" applyNumberFormat="1" applyFont="1" applyFill="1" applyBorder="1"/>
    <xf numFmtId="3" fontId="36" fillId="33" borderId="88" xfId="0" applyNumberFormat="1" applyFont="1" applyFill="1" applyBorder="1"/>
    <xf numFmtId="0" fontId="35" fillId="0" borderId="0" xfId="0" applyFont="1" applyFill="1"/>
    <xf numFmtId="0" fontId="36" fillId="0" borderId="23" xfId="0" applyFont="1" applyFill="1" applyBorder="1" applyAlignment="1">
      <alignment horizontal="center"/>
    </xf>
    <xf numFmtId="3" fontId="36" fillId="30" borderId="88" xfId="0" applyNumberFormat="1" applyFont="1" applyFill="1" applyBorder="1"/>
    <xf numFmtId="0" fontId="36" fillId="0" borderId="105" xfId="0" applyFont="1" applyFill="1" applyBorder="1" applyAlignment="1">
      <alignment horizontal="center"/>
    </xf>
    <xf numFmtId="3" fontId="36" fillId="30" borderId="25" xfId="0" applyNumberFormat="1" applyFont="1" applyFill="1" applyBorder="1"/>
    <xf numFmtId="0" fontId="38" fillId="0" borderId="26" xfId="0" applyFont="1" applyFill="1" applyBorder="1"/>
    <xf numFmtId="3" fontId="38" fillId="0" borderId="33" xfId="0" applyNumberFormat="1" applyFont="1" applyFill="1" applyBorder="1"/>
    <xf numFmtId="3" fontId="36" fillId="0" borderId="26" xfId="0" quotePrefix="1" applyNumberFormat="1" applyFont="1" applyFill="1" applyBorder="1"/>
    <xf numFmtId="0" fontId="55" fillId="24" borderId="0" xfId="0" applyFont="1" applyFill="1"/>
    <xf numFmtId="0" fontId="36" fillId="0" borderId="28" xfId="0" applyFont="1" applyFill="1" applyBorder="1" applyAlignment="1">
      <alignment horizontal="center"/>
    </xf>
    <xf numFmtId="3" fontId="36" fillId="33" borderId="27" xfId="0" applyNumberFormat="1" applyFont="1" applyFill="1" applyBorder="1"/>
    <xf numFmtId="3" fontId="36" fillId="30" borderId="27" xfId="0" applyNumberFormat="1" applyFont="1" applyFill="1" applyBorder="1"/>
    <xf numFmtId="0" fontId="38" fillId="0" borderId="22" xfId="0" applyFont="1" applyFill="1" applyBorder="1"/>
    <xf numFmtId="0" fontId="38" fillId="0" borderId="22" xfId="0" applyFont="1" applyFill="1" applyBorder="1" applyAlignment="1">
      <alignment horizontal="center"/>
    </xf>
    <xf numFmtId="3" fontId="38" fillId="0" borderId="22" xfId="0" applyNumberFormat="1" applyFont="1" applyFill="1" applyBorder="1"/>
    <xf numFmtId="3" fontId="38" fillId="33" borderId="22" xfId="0" applyNumberFormat="1" applyFont="1" applyFill="1" applyBorder="1"/>
    <xf numFmtId="3" fontId="56" fillId="24" borderId="0" xfId="0" applyNumberFormat="1" applyFont="1" applyFill="1"/>
    <xf numFmtId="0" fontId="57" fillId="24" borderId="10" xfId="0" applyFont="1" applyFill="1" applyBorder="1" applyAlignment="1">
      <alignment horizontal="left"/>
    </xf>
    <xf numFmtId="3" fontId="36" fillId="24" borderId="10" xfId="0" applyNumberFormat="1" applyFont="1" applyFill="1" applyBorder="1" applyAlignment="1">
      <alignment horizontal="right"/>
    </xf>
    <xf numFmtId="0" fontId="43" fillId="24" borderId="10" xfId="0" applyFont="1" applyFill="1" applyBorder="1" applyAlignment="1">
      <alignment horizontal="left"/>
    </xf>
    <xf numFmtId="3" fontId="38" fillId="24" borderId="23" xfId="0" applyNumberFormat="1" applyFont="1" applyFill="1" applyBorder="1"/>
    <xf numFmtId="3" fontId="38" fillId="4" borderId="29" xfId="0" applyNumberFormat="1" applyFont="1" applyFill="1" applyBorder="1"/>
    <xf numFmtId="3" fontId="38" fillId="18" borderId="24" xfId="0" applyNumberFormat="1" applyFont="1" applyFill="1" applyBorder="1"/>
    <xf numFmtId="3" fontId="36" fillId="4" borderId="29" xfId="0" applyNumberFormat="1" applyFont="1" applyFill="1" applyBorder="1"/>
    <xf numFmtId="3" fontId="36" fillId="18" borderId="24" xfId="0" applyNumberFormat="1" applyFont="1" applyFill="1" applyBorder="1"/>
    <xf numFmtId="0" fontId="36" fillId="24" borderId="23" xfId="0" applyFont="1" applyFill="1" applyBorder="1"/>
    <xf numFmtId="3" fontId="36" fillId="24" borderId="15" xfId="0" applyNumberFormat="1" applyFont="1" applyFill="1" applyBorder="1"/>
    <xf numFmtId="0" fontId="38" fillId="24" borderId="26" xfId="0" applyFont="1" applyFill="1" applyBorder="1" applyAlignment="1">
      <alignment horizontal="center"/>
    </xf>
    <xf numFmtId="3" fontId="38" fillId="24" borderId="33" xfId="0" applyNumberFormat="1" applyFont="1" applyFill="1" applyBorder="1"/>
    <xf numFmtId="3" fontId="38" fillId="4" borderId="26" xfId="0" applyNumberFormat="1" applyFont="1" applyFill="1" applyBorder="1"/>
    <xf numFmtId="3" fontId="38" fillId="18" borderId="25" xfId="0" applyNumberFormat="1" applyFont="1" applyFill="1" applyBorder="1"/>
    <xf numFmtId="3" fontId="36" fillId="4" borderId="26" xfId="0" applyNumberFormat="1" applyFont="1" applyFill="1" applyBorder="1"/>
    <xf numFmtId="3" fontId="36" fillId="18" borderId="25" xfId="0" applyNumberFormat="1" applyFont="1" applyFill="1" applyBorder="1"/>
    <xf numFmtId="0" fontId="36" fillId="24" borderId="26" xfId="0" applyNumberFormat="1" applyFont="1" applyFill="1" applyBorder="1"/>
    <xf numFmtId="0" fontId="59" fillId="24" borderId="26" xfId="0" applyNumberFormat="1" applyFont="1" applyFill="1" applyBorder="1"/>
    <xf numFmtId="0" fontId="59" fillId="24" borderId="26" xfId="0" applyFont="1" applyFill="1" applyBorder="1" applyAlignment="1">
      <alignment horizontal="center"/>
    </xf>
    <xf numFmtId="3" fontId="59" fillId="24" borderId="26" xfId="0" applyNumberFormat="1" applyFont="1" applyFill="1" applyBorder="1"/>
    <xf numFmtId="3" fontId="36" fillId="18" borderId="88" xfId="0" applyNumberFormat="1" applyFont="1" applyFill="1" applyBorder="1"/>
    <xf numFmtId="3" fontId="36" fillId="18" borderId="26" xfId="0" applyNumberFormat="1" applyFont="1" applyFill="1" applyBorder="1"/>
    <xf numFmtId="0" fontId="36" fillId="24" borderId="27" xfId="0" applyNumberFormat="1" applyFont="1" applyFill="1" applyBorder="1"/>
    <xf numFmtId="3" fontId="36" fillId="4" borderId="28" xfId="0" applyNumberFormat="1" applyFont="1" applyFill="1" applyBorder="1"/>
    <xf numFmtId="3" fontId="36" fillId="18" borderId="28" xfId="0" applyNumberFormat="1" applyFont="1" applyFill="1" applyBorder="1"/>
    <xf numFmtId="3" fontId="36" fillId="18" borderId="27" xfId="0" applyNumberFormat="1" applyFont="1" applyFill="1" applyBorder="1"/>
    <xf numFmtId="0" fontId="53" fillId="24" borderId="0" xfId="0" applyFont="1" applyFill="1"/>
    <xf numFmtId="0" fontId="52" fillId="24" borderId="0" xfId="0" applyFont="1" applyFill="1" applyBorder="1"/>
    <xf numFmtId="3" fontId="53" fillId="24" borderId="0" xfId="0" applyNumberFormat="1" applyFont="1" applyFill="1" applyBorder="1"/>
    <xf numFmtId="0" fontId="36" fillId="24" borderId="0" xfId="0" applyFont="1" applyFill="1"/>
    <xf numFmtId="0" fontId="36" fillId="24" borderId="0" xfId="0" applyFont="1" applyFill="1" applyAlignment="1">
      <alignment horizontal="left"/>
    </xf>
    <xf numFmtId="3" fontId="36" fillId="24" borderId="0" xfId="0" applyNumberFormat="1" applyFont="1" applyFill="1"/>
    <xf numFmtId="0" fontId="38" fillId="24" borderId="10" xfId="0" applyFont="1" applyFill="1" applyBorder="1" applyAlignment="1">
      <alignment horizontal="left"/>
    </xf>
    <xf numFmtId="3" fontId="38" fillId="24" borderId="10" xfId="0" applyNumberFormat="1" applyFont="1" applyFill="1" applyBorder="1"/>
    <xf numFmtId="3" fontId="36" fillId="24" borderId="10" xfId="0" applyNumberFormat="1" applyFont="1" applyFill="1" applyBorder="1"/>
    <xf numFmtId="0" fontId="38" fillId="24" borderId="0" xfId="0" applyFont="1" applyFill="1" applyBorder="1"/>
    <xf numFmtId="0" fontId="36" fillId="24" borderId="0" xfId="0" applyFont="1" applyFill="1" applyBorder="1" applyAlignment="1">
      <alignment horizontal="left"/>
    </xf>
    <xf numFmtId="3" fontId="36" fillId="24" borderId="0" xfId="0" applyNumberFormat="1" applyFont="1" applyFill="1" applyBorder="1"/>
    <xf numFmtId="0" fontId="36" fillId="24" borderId="11" xfId="0" applyFont="1" applyFill="1" applyBorder="1"/>
    <xf numFmtId="3" fontId="36" fillId="18" borderId="11" xfId="0" applyNumberFormat="1" applyFont="1" applyFill="1" applyBorder="1"/>
    <xf numFmtId="3" fontId="36" fillId="18" borderId="13" xfId="0" applyNumberFormat="1" applyFont="1" applyFill="1" applyBorder="1"/>
    <xf numFmtId="3" fontId="36" fillId="18" borderId="14" xfId="0" applyNumberFormat="1" applyFont="1" applyFill="1" applyBorder="1"/>
    <xf numFmtId="3" fontId="38" fillId="18" borderId="17" xfId="0" applyNumberFormat="1" applyFont="1" applyFill="1" applyBorder="1" applyAlignment="1">
      <alignment horizontal="right"/>
    </xf>
    <xf numFmtId="3" fontId="36" fillId="18" borderId="17" xfId="0" applyNumberFormat="1" applyFont="1" applyFill="1" applyBorder="1"/>
    <xf numFmtId="3" fontId="36" fillId="18" borderId="18" xfId="0" applyNumberFormat="1" applyFont="1" applyFill="1" applyBorder="1"/>
    <xf numFmtId="0" fontId="38" fillId="24" borderId="0" xfId="0" applyFont="1" applyFill="1"/>
    <xf numFmtId="0" fontId="44" fillId="24" borderId="74" xfId="0" applyFont="1" applyFill="1" applyBorder="1"/>
    <xf numFmtId="0" fontId="44" fillId="24" borderId="75" xfId="0" applyFont="1" applyFill="1" applyBorder="1"/>
    <xf numFmtId="0" fontId="48" fillId="24" borderId="68" xfId="0" applyFont="1" applyFill="1" applyBorder="1" applyAlignment="1">
      <alignment horizontal="left"/>
    </xf>
    <xf numFmtId="0" fontId="38" fillId="24" borderId="76" xfId="0" applyFont="1" applyFill="1" applyBorder="1"/>
    <xf numFmtId="0" fontId="38" fillId="24" borderId="23" xfId="0" applyFont="1" applyFill="1" applyBorder="1" applyAlignment="1">
      <alignment horizontal="center"/>
    </xf>
    <xf numFmtId="3" fontId="36" fillId="18" borderId="29" xfId="0" applyNumberFormat="1" applyFont="1" applyFill="1" applyBorder="1"/>
    <xf numFmtId="0" fontId="59" fillId="24" borderId="23" xfId="0" applyFont="1" applyFill="1" applyBorder="1" applyAlignment="1">
      <alignment horizontal="center"/>
    </xf>
    <xf numFmtId="0" fontId="36" fillId="24" borderId="76" xfId="0" applyFont="1" applyFill="1" applyBorder="1"/>
    <xf numFmtId="3" fontId="36" fillId="0" borderId="88" xfId="0" applyNumberFormat="1" applyFont="1" applyFill="1" applyBorder="1"/>
    <xf numFmtId="0" fontId="36" fillId="0" borderId="76" xfId="0" applyFont="1" applyFill="1" applyBorder="1"/>
    <xf numFmtId="3" fontId="36" fillId="33" borderId="26" xfId="0" applyNumberFormat="1" applyFont="1" applyFill="1" applyBorder="1"/>
    <xf numFmtId="0" fontId="38" fillId="0" borderId="37" xfId="0" applyFont="1" applyFill="1" applyBorder="1"/>
    <xf numFmtId="0" fontId="36" fillId="0" borderId="37" xfId="0" applyFont="1" applyFill="1" applyBorder="1"/>
    <xf numFmtId="0" fontId="38" fillId="24" borderId="32" xfId="0" applyFont="1" applyFill="1" applyBorder="1"/>
    <xf numFmtId="3" fontId="38" fillId="33" borderId="24" xfId="0" applyNumberFormat="1" applyFont="1" applyFill="1" applyBorder="1"/>
    <xf numFmtId="0" fontId="36" fillId="0" borderId="29" xfId="0" applyFont="1" applyFill="1" applyBorder="1"/>
    <xf numFmtId="0" fontId="38" fillId="0" borderId="29" xfId="0" applyFont="1" applyFill="1" applyBorder="1"/>
    <xf numFmtId="0" fontId="36" fillId="0" borderId="88" xfId="0" applyFont="1" applyFill="1" applyBorder="1"/>
    <xf numFmtId="0" fontId="50" fillId="24" borderId="0" xfId="0" applyFont="1" applyFill="1"/>
    <xf numFmtId="3" fontId="36" fillId="0" borderId="15" xfId="0" applyNumberFormat="1" applyFont="1" applyFill="1" applyBorder="1" applyAlignment="1">
      <alignment horizontal="right"/>
    </xf>
    <xf numFmtId="3" fontId="60" fillId="24" borderId="10" xfId="0" applyNumberFormat="1" applyFont="1" applyFill="1" applyBorder="1"/>
    <xf numFmtId="0" fontId="44" fillId="0" borderId="67" xfId="0" applyFont="1" applyFill="1" applyBorder="1"/>
    <xf numFmtId="0" fontId="44" fillId="0" borderId="12" xfId="0" applyFont="1" applyFill="1" applyBorder="1" applyAlignment="1">
      <alignment horizontal="center"/>
    </xf>
    <xf numFmtId="0" fontId="44" fillId="0" borderId="41" xfId="0" applyFont="1" applyFill="1" applyBorder="1"/>
    <xf numFmtId="0" fontId="44" fillId="0" borderId="16" xfId="0" applyFont="1" applyFill="1" applyBorder="1" applyAlignment="1">
      <alignment horizontal="center"/>
    </xf>
    <xf numFmtId="0" fontId="48" fillId="0" borderId="68" xfId="0" applyFont="1" applyFill="1" applyBorder="1" applyAlignment="1">
      <alignment horizontal="left"/>
    </xf>
    <xf numFmtId="0" fontId="45" fillId="0" borderId="19" xfId="0" applyFont="1" applyFill="1" applyBorder="1" applyAlignment="1">
      <alignment horizontal="center"/>
    </xf>
    <xf numFmtId="0" fontId="38" fillId="29" borderId="69" xfId="0" applyFont="1" applyFill="1" applyBorder="1"/>
    <xf numFmtId="0" fontId="38" fillId="29" borderId="23" xfId="0" applyFont="1" applyFill="1" applyBorder="1" applyAlignment="1">
      <alignment horizontal="center"/>
    </xf>
    <xf numFmtId="0" fontId="38" fillId="0" borderId="69" xfId="0" applyFont="1" applyFill="1" applyBorder="1"/>
    <xf numFmtId="0" fontId="39" fillId="29" borderId="0" xfId="0" applyFont="1" applyFill="1"/>
    <xf numFmtId="0" fontId="36" fillId="0" borderId="25" xfId="0" applyFont="1" applyFill="1" applyBorder="1" applyAlignment="1">
      <alignment horizontal="center"/>
    </xf>
    <xf numFmtId="0" fontId="36" fillId="0" borderId="77" xfId="70" applyFont="1" applyFill="1" applyBorder="1"/>
    <xf numFmtId="0" fontId="36" fillId="0" borderId="88" xfId="0" applyFont="1" applyFill="1" applyBorder="1" applyAlignment="1">
      <alignment horizontal="center"/>
    </xf>
    <xf numFmtId="0" fontId="51" fillId="24" borderId="0" xfId="0" applyFont="1" applyFill="1"/>
    <xf numFmtId="0" fontId="38" fillId="0" borderId="77" xfId="0" applyFont="1" applyFill="1" applyBorder="1"/>
    <xf numFmtId="3" fontId="38" fillId="0" borderId="36" xfId="0" applyNumberFormat="1" applyFont="1" applyFill="1" applyBorder="1"/>
    <xf numFmtId="3" fontId="38" fillId="0" borderId="16" xfId="0" applyNumberFormat="1" applyFont="1" applyFill="1" applyBorder="1"/>
    <xf numFmtId="0" fontId="44" fillId="35" borderId="67" xfId="0" applyFont="1" applyFill="1" applyBorder="1"/>
    <xf numFmtId="0" fontId="44" fillId="35" borderId="41" xfId="0" applyFont="1" applyFill="1" applyBorder="1"/>
    <xf numFmtId="0" fontId="48" fillId="35" borderId="68" xfId="0" applyFont="1" applyFill="1" applyBorder="1" applyAlignment="1">
      <alignment horizontal="left"/>
    </xf>
    <xf numFmtId="0" fontId="44" fillId="35" borderId="12" xfId="0" applyFont="1" applyFill="1" applyBorder="1" applyAlignment="1">
      <alignment horizontal="center"/>
    </xf>
    <xf numFmtId="0" fontId="44" fillId="35" borderId="16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38" fillId="0" borderId="97" xfId="0" applyFont="1" applyFill="1" applyBorder="1"/>
    <xf numFmtId="3" fontId="38" fillId="30" borderId="98" xfId="0" applyNumberFormat="1" applyFont="1" applyFill="1" applyBorder="1"/>
    <xf numFmtId="3" fontId="36" fillId="30" borderId="98" xfId="0" applyNumberFormat="1" applyFont="1" applyFill="1" applyBorder="1"/>
    <xf numFmtId="0" fontId="36" fillId="0" borderId="97" xfId="0" applyFont="1" applyFill="1" applyBorder="1"/>
    <xf numFmtId="0" fontId="36" fillId="0" borderId="107" xfId="0" applyFont="1" applyFill="1" applyBorder="1"/>
    <xf numFmtId="0" fontId="36" fillId="0" borderId="99" xfId="0" applyFont="1" applyFill="1" applyBorder="1"/>
    <xf numFmtId="3" fontId="36" fillId="0" borderId="28" xfId="0" applyNumberFormat="1" applyFont="1" applyFill="1" applyBorder="1"/>
    <xf numFmtId="3" fontId="36" fillId="30" borderId="28" xfId="0" applyNumberFormat="1" applyFont="1" applyFill="1" applyBorder="1"/>
    <xf numFmtId="3" fontId="36" fillId="30" borderId="83" xfId="0" applyNumberFormat="1" applyFont="1" applyFill="1" applyBorder="1"/>
    <xf numFmtId="0" fontId="36" fillId="0" borderId="94" xfId="0" applyFont="1" applyFill="1" applyBorder="1"/>
    <xf numFmtId="0" fontId="36" fillId="0" borderId="71" xfId="30" applyFont="1" applyFill="1" applyBorder="1"/>
    <xf numFmtId="0" fontId="38" fillId="0" borderId="71" xfId="0" applyFont="1" applyFill="1" applyBorder="1"/>
    <xf numFmtId="0" fontId="38" fillId="0" borderId="26" xfId="0" applyFont="1" applyFill="1" applyBorder="1" applyAlignment="1">
      <alignment horizontal="center"/>
    </xf>
    <xf numFmtId="3" fontId="38" fillId="33" borderId="88" xfId="0" applyNumberFormat="1" applyFont="1" applyFill="1" applyBorder="1"/>
    <xf numFmtId="3" fontId="38" fillId="30" borderId="88" xfId="0" applyNumberFormat="1" applyFont="1" applyFill="1" applyBorder="1"/>
    <xf numFmtId="3" fontId="38" fillId="30" borderId="87" xfId="0" applyNumberFormat="1" applyFont="1" applyFill="1" applyBorder="1"/>
    <xf numFmtId="3" fontId="38" fillId="30" borderId="25" xfId="0" applyNumberFormat="1" applyFont="1" applyFill="1" applyBorder="1"/>
    <xf numFmtId="3" fontId="38" fillId="30" borderId="104" xfId="0" applyNumberFormat="1" applyFont="1" applyFill="1" applyBorder="1"/>
    <xf numFmtId="0" fontId="36" fillId="0" borderId="71" xfId="0" applyFont="1" applyFill="1" applyBorder="1"/>
    <xf numFmtId="0" fontId="36" fillId="0" borderId="100" xfId="0" applyFont="1" applyFill="1" applyBorder="1"/>
    <xf numFmtId="0" fontId="38" fillId="0" borderId="100" xfId="0" applyFont="1" applyFill="1" applyBorder="1"/>
    <xf numFmtId="0" fontId="38" fillId="0" borderId="28" xfId="0" applyFont="1" applyFill="1" applyBorder="1" applyAlignment="1">
      <alignment horizontal="center"/>
    </xf>
    <xf numFmtId="3" fontId="38" fillId="33" borderId="27" xfId="0" applyNumberFormat="1" applyFont="1" applyFill="1" applyBorder="1"/>
    <xf numFmtId="0" fontId="38" fillId="0" borderId="101" xfId="0" applyFont="1" applyFill="1" applyBorder="1"/>
    <xf numFmtId="0" fontId="38" fillId="0" borderId="102" xfId="0" applyFont="1" applyFill="1" applyBorder="1" applyAlignment="1">
      <alignment horizontal="center"/>
    </xf>
    <xf numFmtId="3" fontId="38" fillId="0" borderId="102" xfId="0" applyNumberFormat="1" applyFont="1" applyFill="1" applyBorder="1"/>
    <xf numFmtId="3" fontId="38" fillId="33" borderId="102" xfId="0" applyNumberFormat="1" applyFont="1" applyFill="1" applyBorder="1"/>
    <xf numFmtId="3" fontId="38" fillId="30" borderId="102" xfId="0" applyNumberFormat="1" applyFont="1" applyFill="1" applyBorder="1"/>
    <xf numFmtId="3" fontId="38" fillId="30" borderId="103" xfId="0" applyNumberFormat="1" applyFont="1" applyFill="1" applyBorder="1"/>
    <xf numFmtId="0" fontId="61" fillId="24" borderId="0" xfId="0" applyFont="1" applyFill="1"/>
    <xf numFmtId="0" fontId="61" fillId="24" borderId="0" xfId="0" applyFont="1" applyFill="1" applyAlignment="1">
      <alignment horizontal="center"/>
    </xf>
    <xf numFmtId="3" fontId="61" fillId="24" borderId="0" xfId="0" applyNumberFormat="1" applyFont="1" applyFill="1"/>
    <xf numFmtId="3" fontId="61" fillId="24" borderId="0" xfId="0" applyNumberFormat="1" applyFont="1" applyFill="1" applyBorder="1" applyAlignment="1">
      <alignment horizontal="right"/>
    </xf>
    <xf numFmtId="0" fontId="53" fillId="24" borderId="0" xfId="0" applyFont="1" applyFill="1" applyBorder="1" applyAlignment="1">
      <alignment horizontal="center"/>
    </xf>
    <xf numFmtId="0" fontId="44" fillId="24" borderId="89" xfId="0" applyFont="1" applyFill="1" applyBorder="1"/>
    <xf numFmtId="0" fontId="44" fillId="24" borderId="90" xfId="0" applyFont="1" applyFill="1" applyBorder="1" applyAlignment="1">
      <alignment horizontal="center"/>
    </xf>
    <xf numFmtId="3" fontId="45" fillId="24" borderId="91" xfId="0" applyNumberFormat="1" applyFont="1" applyFill="1" applyBorder="1" applyAlignment="1">
      <alignment horizontal="center"/>
    </xf>
    <xf numFmtId="3" fontId="46" fillId="18" borderId="91" xfId="0" applyNumberFormat="1" applyFont="1" applyFill="1" applyBorder="1"/>
    <xf numFmtId="3" fontId="47" fillId="30" borderId="92" xfId="0" applyNumberFormat="1" applyFont="1" applyFill="1" applyBorder="1" applyAlignment="1">
      <alignment horizontal="left"/>
    </xf>
    <xf numFmtId="3" fontId="44" fillId="18" borderId="92" xfId="0" applyNumberFormat="1" applyFont="1" applyFill="1" applyBorder="1"/>
    <xf numFmtId="3" fontId="44" fillId="18" borderId="93" xfId="0" applyNumberFormat="1" applyFont="1" applyFill="1" applyBorder="1"/>
    <xf numFmtId="0" fontId="44" fillId="24" borderId="94" xfId="0" applyFont="1" applyFill="1" applyBorder="1"/>
    <xf numFmtId="3" fontId="44" fillId="18" borderId="95" xfId="0" applyNumberFormat="1" applyFont="1" applyFill="1" applyBorder="1"/>
    <xf numFmtId="0" fontId="48" fillId="24" borderId="96" xfId="0" applyFont="1" applyFill="1" applyBorder="1" applyAlignment="1">
      <alignment horizontal="left"/>
    </xf>
    <xf numFmtId="0" fontId="36" fillId="0" borderId="72" xfId="0" applyFont="1" applyFill="1" applyBorder="1"/>
    <xf numFmtId="3" fontId="45" fillId="24" borderId="12" xfId="0" applyNumberFormat="1" applyFont="1" applyFill="1" applyBorder="1" applyAlignment="1">
      <alignment horizontal="center"/>
    </xf>
    <xf numFmtId="3" fontId="47" fillId="30" borderId="13" xfId="0" applyNumberFormat="1" applyFont="1" applyFill="1" applyBorder="1" applyAlignment="1">
      <alignment horizontal="left"/>
    </xf>
    <xf numFmtId="3" fontId="44" fillId="30" borderId="13" xfId="0" applyNumberFormat="1" applyFont="1" applyFill="1" applyBorder="1"/>
    <xf numFmtId="3" fontId="45" fillId="30" borderId="17" xfId="0" applyNumberFormat="1" applyFont="1" applyFill="1" applyBorder="1" applyAlignment="1">
      <alignment horizontal="right"/>
    </xf>
    <xf numFmtId="3" fontId="44" fillId="30" borderId="17" xfId="0" applyNumberFormat="1" applyFont="1" applyFill="1" applyBorder="1"/>
    <xf numFmtId="1" fontId="45" fillId="0" borderId="19" xfId="0" applyNumberFormat="1" applyFont="1" applyFill="1" applyBorder="1" applyAlignment="1">
      <alignment horizontal="center"/>
    </xf>
    <xf numFmtId="1" fontId="45" fillId="4" borderId="19" xfId="0" applyNumberFormat="1" applyFont="1" applyFill="1" applyBorder="1" applyAlignment="1">
      <alignment horizontal="center"/>
    </xf>
    <xf numFmtId="3" fontId="36" fillId="0" borderId="29" xfId="0" applyNumberFormat="1" applyFont="1" applyFill="1" applyBorder="1"/>
    <xf numFmtId="3" fontId="36" fillId="33" borderId="29" xfId="0" applyNumberFormat="1" applyFont="1" applyFill="1" applyBorder="1"/>
    <xf numFmtId="3" fontId="36" fillId="30" borderId="26" xfId="0" applyNumberFormat="1" applyFont="1" applyFill="1" applyBorder="1"/>
    <xf numFmtId="0" fontId="36" fillId="0" borderId="28" xfId="0" applyFont="1" applyFill="1" applyBorder="1"/>
    <xf numFmtId="0" fontId="38" fillId="0" borderId="21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3" fontId="36" fillId="30" borderId="15" xfId="0" applyNumberFormat="1" applyFont="1" applyFill="1" applyBorder="1"/>
    <xf numFmtId="0" fontId="38" fillId="0" borderId="15" xfId="0" applyFont="1" applyFill="1" applyBorder="1"/>
    <xf numFmtId="0" fontId="38" fillId="0" borderId="15" xfId="0" applyFont="1" applyFill="1" applyBorder="1" applyAlignment="1">
      <alignment horizontal="center"/>
    </xf>
    <xf numFmtId="1" fontId="36" fillId="0" borderId="26" xfId="0" applyNumberFormat="1" applyFont="1" applyFill="1" applyBorder="1" applyAlignment="1">
      <alignment horizontal="center"/>
    </xf>
    <xf numFmtId="1" fontId="36" fillId="0" borderId="26" xfId="40" applyNumberFormat="1" applyFont="1" applyFill="1" applyBorder="1" applyAlignment="1" applyProtection="1">
      <alignment horizontal="center"/>
    </xf>
    <xf numFmtId="166" fontId="38" fillId="0" borderId="21" xfId="40" applyNumberFormat="1" applyFont="1" applyFill="1" applyBorder="1" applyAlignment="1" applyProtection="1">
      <alignment horizontal="center"/>
    </xf>
    <xf numFmtId="3" fontId="36" fillId="24" borderId="88" xfId="0" applyNumberFormat="1" applyFont="1" applyFill="1" applyBorder="1"/>
    <xf numFmtId="0" fontId="38" fillId="24" borderId="22" xfId="0" applyFont="1" applyFill="1" applyBorder="1"/>
    <xf numFmtId="166" fontId="38" fillId="24" borderId="22" xfId="40" applyNumberFormat="1" applyFont="1" applyFill="1" applyBorder="1" applyAlignment="1" applyProtection="1">
      <alignment horizontal="center"/>
    </xf>
    <xf numFmtId="3" fontId="38" fillId="24" borderId="22" xfId="0" applyNumberFormat="1" applyFont="1" applyFill="1" applyBorder="1"/>
    <xf numFmtId="3" fontId="38" fillId="31" borderId="22" xfId="0" applyNumberFormat="1" applyFont="1" applyFill="1" applyBorder="1"/>
    <xf numFmtId="0" fontId="62" fillId="24" borderId="10" xfId="0" applyFont="1" applyFill="1" applyBorder="1" applyAlignment="1">
      <alignment horizontal="left"/>
    </xf>
    <xf numFmtId="0" fontId="44" fillId="24" borderId="11" xfId="0" applyFont="1" applyFill="1" applyBorder="1" applyAlignment="1">
      <alignment horizontal="center"/>
    </xf>
    <xf numFmtId="0" fontId="44" fillId="24" borderId="15" xfId="0" applyFont="1" applyFill="1" applyBorder="1" applyAlignment="1">
      <alignment horizontal="center"/>
    </xf>
    <xf numFmtId="0" fontId="45" fillId="24" borderId="108" xfId="0" applyFont="1" applyFill="1" applyBorder="1" applyAlignment="1">
      <alignment horizontal="center"/>
    </xf>
    <xf numFmtId="3" fontId="36" fillId="34" borderId="88" xfId="0" applyNumberFormat="1" applyFont="1" applyFill="1" applyBorder="1"/>
    <xf numFmtId="0" fontId="36" fillId="24" borderId="27" xfId="0" applyFont="1" applyFill="1" applyBorder="1"/>
    <xf numFmtId="0" fontId="36" fillId="24" borderId="34" xfId="0" applyFont="1" applyFill="1" applyBorder="1" applyAlignment="1">
      <alignment horizontal="center"/>
    </xf>
    <xf numFmtId="0" fontId="36" fillId="24" borderId="109" xfId="0" applyFont="1" applyFill="1" applyBorder="1" applyAlignment="1">
      <alignment horizontal="center"/>
    </xf>
    <xf numFmtId="3" fontId="36" fillId="33" borderId="28" xfId="0" applyNumberFormat="1" applyFont="1" applyFill="1" applyBorder="1"/>
    <xf numFmtId="0" fontId="38" fillId="24" borderId="22" xfId="0" applyFont="1" applyFill="1" applyBorder="1" applyAlignment="1">
      <alignment horizontal="center"/>
    </xf>
    <xf numFmtId="3" fontId="38" fillId="4" borderId="22" xfId="0" applyNumberFormat="1" applyFont="1" applyFill="1" applyBorder="1"/>
    <xf numFmtId="3" fontId="38" fillId="18" borderId="22" xfId="0" applyNumberFormat="1" applyFont="1" applyFill="1" applyBorder="1"/>
    <xf numFmtId="0" fontId="36" fillId="24" borderId="105" xfId="0" applyFont="1" applyFill="1" applyBorder="1" applyAlignment="1">
      <alignment horizontal="center"/>
    </xf>
    <xf numFmtId="3" fontId="36" fillId="4" borderId="23" xfId="0" applyNumberFormat="1" applyFont="1" applyFill="1" applyBorder="1"/>
    <xf numFmtId="3" fontId="36" fillId="18" borderId="23" xfId="0" applyNumberFormat="1" applyFont="1" applyFill="1" applyBorder="1"/>
    <xf numFmtId="0" fontId="45" fillId="24" borderId="20" xfId="0" applyFont="1" applyFill="1" applyBorder="1" applyAlignment="1">
      <alignment horizontal="center"/>
    </xf>
    <xf numFmtId="3" fontId="36" fillId="34" borderId="27" xfId="0" applyNumberFormat="1" applyFont="1" applyFill="1" applyBorder="1"/>
    <xf numFmtId="0" fontId="55" fillId="0" borderId="0" xfId="0" applyFont="1" applyFill="1"/>
    <xf numFmtId="0" fontId="51" fillId="0" borderId="0" xfId="0" applyFont="1" applyFill="1"/>
    <xf numFmtId="0" fontId="38" fillId="0" borderId="105" xfId="0" applyFont="1" applyFill="1" applyBorder="1" applyAlignment="1">
      <alignment horizontal="center"/>
    </xf>
    <xf numFmtId="3" fontId="38" fillId="33" borderId="32" xfId="0" applyNumberFormat="1" applyFont="1" applyFill="1" applyBorder="1"/>
    <xf numFmtId="0" fontId="63" fillId="24" borderId="0" xfId="0" applyFont="1" applyFill="1"/>
    <xf numFmtId="0" fontId="38" fillId="0" borderId="25" xfId="0" applyFont="1" applyFill="1" applyBorder="1"/>
    <xf numFmtId="0" fontId="38" fillId="0" borderId="25" xfId="0" applyFont="1" applyFill="1" applyBorder="1" applyAlignment="1">
      <alignment horizontal="center"/>
    </xf>
    <xf numFmtId="3" fontId="38" fillId="0" borderId="26" xfId="0" applyNumberFormat="1" applyFont="1" applyFill="1" applyBorder="1"/>
    <xf numFmtId="0" fontId="64" fillId="24" borderId="0" xfId="0" applyFont="1" applyFill="1"/>
    <xf numFmtId="0" fontId="38" fillId="36" borderId="84" xfId="0" applyFont="1" applyFill="1" applyBorder="1"/>
    <xf numFmtId="3" fontId="38" fillId="36" borderId="86" xfId="0" applyNumberFormat="1" applyFont="1" applyFill="1" applyBorder="1"/>
    <xf numFmtId="167" fontId="35" fillId="24" borderId="0" xfId="0" applyNumberFormat="1" applyFont="1" applyFill="1"/>
    <xf numFmtId="3" fontId="58" fillId="33" borderId="76" xfId="0" applyNumberFormat="1" applyFont="1" applyFill="1" applyBorder="1"/>
    <xf numFmtId="3" fontId="58" fillId="30" borderId="24" xfId="0" applyNumberFormat="1" applyFont="1" applyFill="1" applyBorder="1"/>
    <xf numFmtId="3" fontId="58" fillId="30" borderId="25" xfId="0" applyNumberFormat="1" applyFont="1" applyFill="1" applyBorder="1"/>
    <xf numFmtId="0" fontId="36" fillId="0" borderId="119" xfId="0" applyFont="1" applyFill="1" applyBorder="1"/>
    <xf numFmtId="3" fontId="58" fillId="30" borderId="88" xfId="0" applyNumberFormat="1" applyFont="1" applyFill="1" applyBorder="1"/>
    <xf numFmtId="3" fontId="58" fillId="30" borderId="27" xfId="0" applyNumberFormat="1" applyFont="1" applyFill="1" applyBorder="1"/>
    <xf numFmtId="1" fontId="45" fillId="18" borderId="120" xfId="0" applyNumberFormat="1" applyFont="1" applyFill="1" applyBorder="1" applyAlignment="1">
      <alignment horizontal="center"/>
    </xf>
    <xf numFmtId="3" fontId="36" fillId="30" borderId="104" xfId="0" applyNumberFormat="1" applyFont="1" applyFill="1" applyBorder="1"/>
    <xf numFmtId="3" fontId="36" fillId="30" borderId="119" xfId="0" applyNumberFormat="1" applyFont="1" applyFill="1" applyBorder="1"/>
    <xf numFmtId="3" fontId="36" fillId="27" borderId="53" xfId="127" applyNumberFormat="1" applyFont="1" applyFill="1" applyBorder="1" applyAlignment="1">
      <alignment horizontal="center"/>
    </xf>
    <xf numFmtId="3" fontId="38" fillId="28" borderId="84" xfId="127" applyNumberFormat="1" applyFont="1" applyFill="1" applyBorder="1" applyAlignment="1">
      <alignment horizontal="center"/>
    </xf>
    <xf numFmtId="0" fontId="36" fillId="0" borderId="105" xfId="0" applyFont="1" applyFill="1" applyBorder="1"/>
    <xf numFmtId="0" fontId="36" fillId="0" borderId="132" xfId="0" applyFont="1" applyFill="1" applyBorder="1"/>
    <xf numFmtId="0" fontId="36" fillId="0" borderId="133" xfId="0" applyFont="1" applyFill="1" applyBorder="1" applyAlignment="1">
      <alignment horizontal="center"/>
    </xf>
    <xf numFmtId="3" fontId="36" fillId="33" borderId="134" xfId="0" applyNumberFormat="1" applyFont="1" applyFill="1" applyBorder="1"/>
    <xf numFmtId="3" fontId="36" fillId="30" borderId="133" xfId="0" applyNumberFormat="1" applyFont="1" applyFill="1" applyBorder="1"/>
    <xf numFmtId="0" fontId="36" fillId="0" borderId="136" xfId="0" applyFont="1" applyFill="1" applyBorder="1"/>
    <xf numFmtId="3" fontId="36" fillId="0" borderId="136" xfId="0" applyNumberFormat="1" applyFont="1" applyFill="1" applyBorder="1"/>
    <xf numFmtId="3" fontId="36" fillId="33" borderId="137" xfId="0" applyNumberFormat="1" applyFont="1" applyFill="1" applyBorder="1"/>
    <xf numFmtId="3" fontId="36" fillId="30" borderId="137" xfId="0" applyNumberFormat="1" applyFont="1" applyFill="1" applyBorder="1"/>
    <xf numFmtId="3" fontId="36" fillId="0" borderId="137" xfId="0" applyNumberFormat="1" applyFont="1" applyFill="1" applyBorder="1"/>
    <xf numFmtId="3" fontId="38" fillId="39" borderId="73" xfId="0" applyNumberFormat="1" applyFont="1" applyFill="1" applyBorder="1"/>
    <xf numFmtId="3" fontId="38" fillId="39" borderId="64" xfId="0" applyNumberFormat="1" applyFont="1" applyFill="1" applyBorder="1"/>
    <xf numFmtId="37" fontId="36" fillId="0" borderId="137" xfId="149" applyNumberFormat="1" applyFont="1" applyFill="1" applyBorder="1"/>
    <xf numFmtId="0" fontId="36" fillId="24" borderId="136" xfId="149" applyFont="1" applyFill="1" applyBorder="1" applyAlignment="1">
      <alignment horizontal="center"/>
    </xf>
    <xf numFmtId="3" fontId="36" fillId="24" borderId="105" xfId="149" applyNumberFormat="1" applyFont="1" applyFill="1" applyBorder="1"/>
    <xf numFmtId="37" fontId="36" fillId="0" borderId="105" xfId="149" applyNumberFormat="1" applyFont="1" applyFill="1" applyBorder="1"/>
    <xf numFmtId="3" fontId="36" fillId="30" borderId="140" xfId="0" applyNumberFormat="1" applyFont="1" applyFill="1" applyBorder="1"/>
    <xf numFmtId="0" fontId="36" fillId="24" borderId="136" xfId="0" applyFont="1" applyFill="1" applyBorder="1" applyAlignment="1">
      <alignment horizontal="center"/>
    </xf>
    <xf numFmtId="3" fontId="38" fillId="28" borderId="112" xfId="127" applyNumberFormat="1" applyFont="1" applyFill="1" applyBorder="1" applyAlignment="1">
      <alignment horizontal="left"/>
    </xf>
    <xf numFmtId="3" fontId="38" fillId="28" borderId="113" xfId="127" applyNumberFormat="1" applyFont="1" applyFill="1" applyBorder="1" applyAlignment="1">
      <alignment horizontal="left"/>
    </xf>
    <xf numFmtId="3" fontId="38" fillId="28" borderId="114" xfId="127" applyNumberFormat="1" applyFont="1" applyFill="1" applyBorder="1" applyAlignment="1">
      <alignment horizontal="left"/>
    </xf>
    <xf numFmtId="3" fontId="36" fillId="27" borderId="115" xfId="127" applyNumberFormat="1" applyFont="1" applyFill="1" applyBorder="1" applyAlignment="1">
      <alignment horizontal="left"/>
    </xf>
    <xf numFmtId="3" fontId="36" fillId="27" borderId="116" xfId="127" applyNumberFormat="1" applyFont="1" applyFill="1" applyBorder="1" applyAlignment="1">
      <alignment horizontal="left"/>
    </xf>
    <xf numFmtId="3" fontId="36" fillId="27" borderId="117" xfId="127" applyNumberFormat="1" applyFont="1" applyFill="1" applyBorder="1" applyAlignment="1">
      <alignment horizontal="left"/>
    </xf>
    <xf numFmtId="3" fontId="36" fillId="27" borderId="57" xfId="127" applyNumberFormat="1" applyFont="1" applyFill="1" applyBorder="1" applyAlignment="1">
      <alignment horizontal="left"/>
    </xf>
    <xf numFmtId="3" fontId="36" fillId="27" borderId="110" xfId="127" applyNumberFormat="1" applyFont="1" applyFill="1" applyBorder="1" applyAlignment="1">
      <alignment horizontal="left"/>
    </xf>
    <xf numFmtId="3" fontId="36" fillId="27" borderId="111" xfId="127" applyNumberFormat="1" applyFont="1" applyFill="1" applyBorder="1" applyAlignment="1">
      <alignment horizontal="left"/>
    </xf>
    <xf numFmtId="3" fontId="52" fillId="28" borderId="112" xfId="127" applyNumberFormat="1" applyFont="1" applyFill="1" applyBorder="1" applyAlignment="1">
      <alignment horizontal="center"/>
    </xf>
    <xf numFmtId="3" fontId="68" fillId="28" borderId="112" xfId="127" applyNumberFormat="1" applyFont="1" applyFill="1" applyBorder="1" applyAlignment="1">
      <alignment horizontal="center"/>
    </xf>
    <xf numFmtId="0" fontId="36" fillId="0" borderId="136" xfId="0" applyFont="1" applyFill="1" applyBorder="1" applyAlignment="1">
      <alignment horizontal="center"/>
    </xf>
    <xf numFmtId="0" fontId="36" fillId="0" borderId="141" xfId="70" applyFont="1" applyFill="1" applyBorder="1"/>
    <xf numFmtId="0" fontId="36" fillId="24" borderId="136" xfId="0" applyFont="1" applyFill="1" applyBorder="1"/>
    <xf numFmtId="3" fontId="36" fillId="38" borderId="97" xfId="0" applyNumberFormat="1" applyFont="1" applyFill="1" applyBorder="1"/>
    <xf numFmtId="3" fontId="36" fillId="0" borderId="105" xfId="0" applyNumberFormat="1" applyFont="1" applyFill="1" applyBorder="1"/>
    <xf numFmtId="3" fontId="69" fillId="33" borderId="137" xfId="0" applyNumberFormat="1" applyFont="1" applyFill="1" applyBorder="1"/>
    <xf numFmtId="3" fontId="69" fillId="31" borderId="24" xfId="0" applyNumberFormat="1" applyFont="1" applyFill="1" applyBorder="1"/>
    <xf numFmtId="1" fontId="36" fillId="0" borderId="136" xfId="0" applyNumberFormat="1" applyFont="1" applyFill="1" applyBorder="1" applyAlignment="1">
      <alignment horizontal="center"/>
    </xf>
    <xf numFmtId="1" fontId="36" fillId="0" borderId="136" xfId="40" applyNumberFormat="1" applyFont="1" applyFill="1" applyBorder="1" applyAlignment="1" applyProtection="1">
      <alignment horizontal="center"/>
    </xf>
    <xf numFmtId="1" fontId="69" fillId="0" borderId="26" xfId="40" applyNumberFormat="1" applyFont="1" applyFill="1" applyBorder="1" applyAlignment="1" applyProtection="1">
      <alignment horizontal="center"/>
    </xf>
    <xf numFmtId="3" fontId="69" fillId="18" borderId="25" xfId="0" applyNumberFormat="1" applyFont="1" applyFill="1" applyBorder="1"/>
    <xf numFmtId="3" fontId="36" fillId="30" borderId="134" xfId="0" applyNumberFormat="1" applyFont="1" applyFill="1" applyBorder="1"/>
    <xf numFmtId="3" fontId="69" fillId="30" borderId="137" xfId="0" applyNumberFormat="1" applyFont="1" applyFill="1" applyBorder="1"/>
    <xf numFmtId="0" fontId="36" fillId="0" borderId="144" xfId="0" applyFont="1" applyFill="1" applyBorder="1"/>
    <xf numFmtId="0" fontId="36" fillId="24" borderId="143" xfId="0" applyFont="1" applyFill="1" applyBorder="1"/>
    <xf numFmtId="3" fontId="36" fillId="0" borderId="133" xfId="0" applyNumberFormat="1" applyFont="1" applyFill="1" applyBorder="1"/>
    <xf numFmtId="3" fontId="36" fillId="33" borderId="143" xfId="0" applyNumberFormat="1" applyFont="1" applyFill="1" applyBorder="1"/>
    <xf numFmtId="0" fontId="36" fillId="0" borderId="137" xfId="0" applyFont="1" applyFill="1" applyBorder="1" applyAlignment="1">
      <alignment horizontal="center"/>
    </xf>
    <xf numFmtId="0" fontId="36" fillId="0" borderId="132" xfId="30" applyFont="1" applyFill="1" applyBorder="1"/>
    <xf numFmtId="0" fontId="36" fillId="0" borderId="145" xfId="0" applyFont="1" applyFill="1" applyBorder="1"/>
    <xf numFmtId="0" fontId="36" fillId="0" borderId="137" xfId="0" applyFont="1" applyFill="1" applyBorder="1"/>
    <xf numFmtId="0" fontId="36" fillId="0" borderId="143" xfId="0" applyFont="1" applyFill="1" applyBorder="1"/>
    <xf numFmtId="3" fontId="36" fillId="0" borderId="136" xfId="0" applyNumberFormat="1" applyFont="1" applyFill="1" applyBorder="1" applyAlignment="1">
      <alignment horizontal="right"/>
    </xf>
    <xf numFmtId="3" fontId="36" fillId="24" borderId="136" xfId="0" applyNumberFormat="1" applyFont="1" applyFill="1" applyBorder="1"/>
    <xf numFmtId="3" fontId="36" fillId="4" borderId="136" xfId="0" applyNumberFormat="1" applyFont="1" applyFill="1" applyBorder="1"/>
    <xf numFmtId="3" fontId="36" fillId="18" borderId="137" xfId="0" applyNumberFormat="1" applyFont="1" applyFill="1" applyBorder="1"/>
    <xf numFmtId="3" fontId="36" fillId="33" borderId="146" xfId="0" applyNumberFormat="1" applyFont="1" applyFill="1" applyBorder="1"/>
    <xf numFmtId="3" fontId="36" fillId="30" borderId="106" xfId="0" applyNumberFormat="1" applyFont="1" applyFill="1" applyBorder="1"/>
    <xf numFmtId="0" fontId="38" fillId="0" borderId="133" xfId="0" applyFont="1" applyFill="1" applyBorder="1"/>
    <xf numFmtId="0" fontId="59" fillId="24" borderId="136" xfId="0" applyNumberFormat="1" applyFont="1" applyFill="1" applyBorder="1"/>
    <xf numFmtId="0" fontId="59" fillId="24" borderId="136" xfId="0" applyFont="1" applyFill="1" applyBorder="1" applyAlignment="1">
      <alignment horizontal="center"/>
    </xf>
    <xf numFmtId="3" fontId="59" fillId="24" borderId="136" xfId="0" applyNumberFormat="1" applyFont="1" applyFill="1" applyBorder="1"/>
    <xf numFmtId="3" fontId="36" fillId="33" borderId="119" xfId="0" applyNumberFormat="1" applyFont="1" applyFill="1" applyBorder="1"/>
    <xf numFmtId="0" fontId="38" fillId="0" borderId="141" xfId="0" applyFont="1" applyFill="1" applyBorder="1"/>
    <xf numFmtId="0" fontId="38" fillId="0" borderId="132" xfId="0" applyFont="1" applyFill="1" applyBorder="1"/>
    <xf numFmtId="0" fontId="38" fillId="0" borderId="136" xfId="0" applyFont="1" applyFill="1" applyBorder="1" applyAlignment="1">
      <alignment horizontal="center"/>
    </xf>
    <xf numFmtId="3" fontId="58" fillId="33" borderId="146" xfId="0" applyNumberFormat="1" applyFont="1" applyFill="1" applyBorder="1"/>
    <xf numFmtId="3" fontId="36" fillId="33" borderId="24" xfId="0" applyNumberFormat="1" applyFont="1" applyFill="1" applyBorder="1"/>
    <xf numFmtId="3" fontId="36" fillId="30" borderId="136" xfId="0" applyNumberFormat="1" applyFont="1" applyFill="1" applyBorder="1"/>
    <xf numFmtId="3" fontId="36" fillId="18" borderId="136" xfId="0" applyNumberFormat="1" applyFont="1" applyFill="1" applyBorder="1"/>
    <xf numFmtId="0" fontId="36" fillId="0" borderId="133" xfId="0" applyFont="1" applyFill="1" applyBorder="1"/>
    <xf numFmtId="3" fontId="36" fillId="34" borderId="134" xfId="0" applyNumberFormat="1" applyFont="1" applyFill="1" applyBorder="1"/>
    <xf numFmtId="3" fontId="36" fillId="34" borderId="137" xfId="0" applyNumberFormat="1" applyFont="1" applyFill="1" applyBorder="1"/>
    <xf numFmtId="3" fontId="38" fillId="33" borderId="137" xfId="0" applyNumberFormat="1" applyFont="1" applyFill="1" applyBorder="1"/>
    <xf numFmtId="3" fontId="38" fillId="30" borderId="137" xfId="0" applyNumberFormat="1" applyFont="1" applyFill="1" applyBorder="1"/>
    <xf numFmtId="3" fontId="38" fillId="30" borderId="147" xfId="0" applyNumberFormat="1" applyFont="1" applyFill="1" applyBorder="1"/>
    <xf numFmtId="0" fontId="38" fillId="0" borderId="148" xfId="0" applyFont="1" applyFill="1" applyBorder="1"/>
    <xf numFmtId="0" fontId="38" fillId="0" borderId="133" xfId="0" applyFont="1" applyFill="1" applyBorder="1" applyAlignment="1">
      <alignment horizontal="center"/>
    </xf>
    <xf numFmtId="3" fontId="38" fillId="33" borderId="134" xfId="0" applyNumberFormat="1" applyFont="1" applyFill="1" applyBorder="1"/>
    <xf numFmtId="3" fontId="38" fillId="30" borderId="134" xfId="0" applyNumberFormat="1" applyFont="1" applyFill="1" applyBorder="1"/>
    <xf numFmtId="3" fontId="38" fillId="30" borderId="135" xfId="0" applyNumberFormat="1" applyFont="1" applyFill="1" applyBorder="1"/>
    <xf numFmtId="0" fontId="38" fillId="0" borderId="149" xfId="0" applyFont="1" applyFill="1" applyBorder="1"/>
    <xf numFmtId="0" fontId="38" fillId="0" borderId="150" xfId="0" applyFont="1" applyFill="1" applyBorder="1" applyAlignment="1">
      <alignment horizontal="center"/>
    </xf>
    <xf numFmtId="3" fontId="38" fillId="0" borderId="150" xfId="0" applyNumberFormat="1" applyFont="1" applyFill="1" applyBorder="1"/>
    <xf numFmtId="3" fontId="38" fillId="33" borderId="150" xfId="0" applyNumberFormat="1" applyFont="1" applyFill="1" applyBorder="1"/>
    <xf numFmtId="3" fontId="38" fillId="30" borderId="150" xfId="0" applyNumberFormat="1" applyFont="1" applyFill="1" applyBorder="1"/>
    <xf numFmtId="3" fontId="38" fillId="30" borderId="151" xfId="0" applyNumberFormat="1" applyFont="1" applyFill="1" applyBorder="1"/>
    <xf numFmtId="3" fontId="36" fillId="30" borderId="105" xfId="0" applyNumberFormat="1" applyFont="1" applyFill="1" applyBorder="1"/>
    <xf numFmtId="0" fontId="38" fillId="0" borderId="105" xfId="0" applyFont="1" applyFill="1" applyBorder="1"/>
    <xf numFmtId="3" fontId="36" fillId="24" borderId="105" xfId="0" applyNumberFormat="1" applyFont="1" applyFill="1" applyBorder="1"/>
    <xf numFmtId="3" fontId="36" fillId="35" borderId="105" xfId="0" applyNumberFormat="1" applyFont="1" applyFill="1" applyBorder="1"/>
    <xf numFmtId="3" fontId="36" fillId="33" borderId="107" xfId="0" applyNumberFormat="1" applyFont="1" applyFill="1" applyBorder="1"/>
    <xf numFmtId="3" fontId="38" fillId="30" borderId="120" xfId="0" applyNumberFormat="1" applyFont="1" applyFill="1" applyBorder="1"/>
    <xf numFmtId="3" fontId="58" fillId="33" borderId="138" xfId="0" applyNumberFormat="1" applyFont="1" applyFill="1" applyBorder="1"/>
    <xf numFmtId="3" fontId="58" fillId="30" borderId="98" xfId="0" applyNumberFormat="1" applyFont="1" applyFill="1" applyBorder="1"/>
    <xf numFmtId="3" fontId="58" fillId="30" borderId="29" xfId="0" applyNumberFormat="1" applyFont="1" applyFill="1" applyBorder="1"/>
    <xf numFmtId="3" fontId="58" fillId="33" borderId="139" xfId="0" applyNumberFormat="1" applyFont="1" applyFill="1" applyBorder="1"/>
    <xf numFmtId="3" fontId="58" fillId="33" borderId="69" xfId="0" applyNumberFormat="1" applyFont="1" applyFill="1" applyBorder="1"/>
    <xf numFmtId="3" fontId="58" fillId="30" borderId="23" xfId="0" applyNumberFormat="1" applyFont="1" applyFill="1" applyBorder="1"/>
    <xf numFmtId="0" fontId="70" fillId="40" borderId="152" xfId="0" applyFont="1" applyFill="1" applyBorder="1"/>
    <xf numFmtId="168" fontId="70" fillId="40" borderId="152" xfId="0" applyNumberFormat="1" applyFont="1" applyFill="1" applyBorder="1"/>
    <xf numFmtId="0" fontId="0" fillId="0" borderId="0" xfId="0" applyAlignment="1">
      <alignment horizontal="left"/>
    </xf>
    <xf numFmtId="168" fontId="0" fillId="0" borderId="0" xfId="0" applyNumberFormat="1"/>
    <xf numFmtId="3" fontId="67" fillId="33" borderId="69" xfId="0" applyNumberFormat="1" applyFont="1" applyFill="1" applyBorder="1"/>
    <xf numFmtId="3" fontId="67" fillId="30" borderId="23" xfId="0" applyNumberFormat="1" applyFont="1" applyFill="1" applyBorder="1"/>
    <xf numFmtId="3" fontId="67" fillId="30" borderId="29" xfId="0" applyNumberFormat="1" applyFont="1" applyFill="1" applyBorder="1"/>
    <xf numFmtId="166" fontId="58" fillId="33" borderId="70" xfId="40" applyNumberFormat="1" applyFont="1" applyFill="1" applyBorder="1" applyAlignment="1" applyProtection="1"/>
    <xf numFmtId="3" fontId="58" fillId="30" borderId="76" xfId="0" applyNumberFormat="1" applyFont="1" applyFill="1" applyBorder="1"/>
    <xf numFmtId="0" fontId="36" fillId="24" borderId="146" xfId="0" applyFont="1" applyFill="1" applyBorder="1"/>
    <xf numFmtId="3" fontId="36" fillId="33" borderId="153" xfId="0" applyNumberFormat="1" applyFont="1" applyFill="1" applyBorder="1"/>
    <xf numFmtId="3" fontId="36" fillId="33" borderId="157" xfId="0" applyNumberFormat="1" applyFont="1" applyFill="1" applyBorder="1"/>
    <xf numFmtId="3" fontId="36" fillId="30" borderId="161" xfId="0" applyNumberFormat="1" applyFont="1" applyFill="1" applyBorder="1"/>
    <xf numFmtId="3" fontId="36" fillId="0" borderId="154" xfId="0" applyNumberFormat="1" applyFont="1" applyFill="1" applyBorder="1"/>
    <xf numFmtId="0" fontId="36" fillId="0" borderId="154" xfId="0" applyFont="1" applyFill="1" applyBorder="1" applyAlignment="1">
      <alignment horizontal="center"/>
    </xf>
    <xf numFmtId="3" fontId="36" fillId="33" borderId="160" xfId="0" applyNumberFormat="1" applyFont="1" applyFill="1" applyBorder="1"/>
    <xf numFmtId="0" fontId="36" fillId="0" borderId="156" xfId="0" applyFont="1" applyFill="1" applyBorder="1" applyAlignment="1">
      <alignment horizontal="center"/>
    </xf>
    <xf numFmtId="3" fontId="36" fillId="30" borderId="156" xfId="0" applyNumberFormat="1" applyFont="1" applyFill="1" applyBorder="1"/>
    <xf numFmtId="0" fontId="36" fillId="0" borderId="155" xfId="122" applyFont="1" applyFill="1" applyBorder="1"/>
    <xf numFmtId="3" fontId="36" fillId="30" borderId="159" xfId="0" applyNumberFormat="1" applyFont="1" applyFill="1" applyBorder="1"/>
    <xf numFmtId="0" fontId="36" fillId="0" borderId="158" xfId="122" applyFont="1" applyFill="1" applyBorder="1"/>
    <xf numFmtId="0" fontId="36" fillId="0" borderId="162" xfId="122" applyFont="1" applyFill="1" applyBorder="1"/>
    <xf numFmtId="0" fontId="36" fillId="0" borderId="163" xfId="161" applyFont="1" applyFill="1" applyBorder="1"/>
    <xf numFmtId="0" fontId="36" fillId="0" borderId="164" xfId="161" applyFont="1" applyFill="1" applyBorder="1" applyAlignment="1">
      <alignment horizontal="center"/>
    </xf>
    <xf numFmtId="0" fontId="36" fillId="0" borderId="163" xfId="0" applyFont="1" applyFill="1" applyBorder="1"/>
    <xf numFmtId="0" fontId="36" fillId="0" borderId="164" xfId="0" applyFont="1" applyFill="1" applyBorder="1" applyAlignment="1">
      <alignment horizontal="center"/>
    </xf>
    <xf numFmtId="3" fontId="36" fillId="30" borderId="164" xfId="0" applyNumberFormat="1" applyFont="1" applyFill="1" applyBorder="1"/>
    <xf numFmtId="3" fontId="58" fillId="30" borderId="119" xfId="0" applyNumberFormat="1" applyFont="1" applyFill="1" applyBorder="1"/>
    <xf numFmtId="3" fontId="36" fillId="0" borderId="164" xfId="0" applyNumberFormat="1" applyFont="1" applyFill="1" applyBorder="1"/>
    <xf numFmtId="0" fontId="39" fillId="0" borderId="165" xfId="0" applyFont="1" applyFill="1" applyBorder="1"/>
    <xf numFmtId="0" fontId="52" fillId="0" borderId="42" xfId="0" applyFont="1" applyFill="1" applyBorder="1"/>
    <xf numFmtId="0" fontId="39" fillId="0" borderId="166" xfId="0" applyFont="1" applyFill="1" applyBorder="1"/>
    <xf numFmtId="0" fontId="51" fillId="0" borderId="42" xfId="0" applyFont="1" applyFill="1" applyBorder="1"/>
    <xf numFmtId="0" fontId="35" fillId="0" borderId="42" xfId="0" applyFont="1" applyFill="1" applyBorder="1"/>
    <xf numFmtId="0" fontId="55" fillId="0" borderId="42" xfId="0" applyFont="1" applyFill="1" applyBorder="1"/>
    <xf numFmtId="0" fontId="52" fillId="35" borderId="42" xfId="0" applyFont="1" applyFill="1" applyBorder="1"/>
    <xf numFmtId="0" fontId="39" fillId="35" borderId="166" xfId="0" applyFont="1" applyFill="1" applyBorder="1"/>
    <xf numFmtId="0" fontId="39" fillId="35" borderId="165" xfId="0" applyFont="1" applyFill="1" applyBorder="1"/>
    <xf numFmtId="0" fontId="51" fillId="35" borderId="42" xfId="0" applyFont="1" applyFill="1" applyBorder="1"/>
    <xf numFmtId="0" fontId="51" fillId="35" borderId="0" xfId="0" applyFont="1" applyFill="1"/>
    <xf numFmtId="0" fontId="35" fillId="35" borderId="42" xfId="0" applyFont="1" applyFill="1" applyBorder="1"/>
    <xf numFmtId="0" fontId="35" fillId="35" borderId="0" xfId="0" applyFont="1" applyFill="1"/>
    <xf numFmtId="0" fontId="63" fillId="29" borderId="0" xfId="0" applyFont="1" applyFill="1"/>
    <xf numFmtId="0" fontId="55" fillId="35" borderId="42" xfId="0" applyFont="1" applyFill="1" applyBorder="1"/>
    <xf numFmtId="0" fontId="55" fillId="35" borderId="0" xfId="0" applyFont="1" applyFill="1"/>
    <xf numFmtId="0" fontId="55" fillId="29" borderId="0" xfId="0" applyFont="1" applyFill="1"/>
    <xf numFmtId="3" fontId="58" fillId="33" borderId="153" xfId="0" applyNumberFormat="1" applyFont="1" applyFill="1" applyBorder="1"/>
    <xf numFmtId="3" fontId="36" fillId="30" borderId="147" xfId="0" applyNumberFormat="1" applyFont="1" applyFill="1" applyBorder="1"/>
    <xf numFmtId="0" fontId="55" fillId="41" borderId="0" xfId="0" applyFont="1" applyFill="1"/>
    <xf numFmtId="0" fontId="51" fillId="41" borderId="0" xfId="0" applyFont="1" applyFill="1"/>
    <xf numFmtId="10" fontId="35" fillId="24" borderId="0" xfId="162" applyNumberFormat="1" applyFont="1" applyFill="1"/>
    <xf numFmtId="3" fontId="58" fillId="34" borderId="88" xfId="0" applyNumberFormat="1" applyFont="1" applyFill="1" applyBorder="1"/>
    <xf numFmtId="3" fontId="58" fillId="30" borderId="160" xfId="0" applyNumberFormat="1" applyFont="1" applyFill="1" applyBorder="1"/>
    <xf numFmtId="3" fontId="58" fillId="33" borderId="88" xfId="0" applyNumberFormat="1" applyFont="1" applyFill="1" applyBorder="1"/>
    <xf numFmtId="0" fontId="69" fillId="24" borderId="26" xfId="0" applyFont="1" applyFill="1" applyBorder="1"/>
    <xf numFmtId="0" fontId="69" fillId="24" borderId="26" xfId="0" applyFont="1" applyFill="1" applyBorder="1" applyAlignment="1">
      <alignment horizontal="center"/>
    </xf>
    <xf numFmtId="3" fontId="69" fillId="24" borderId="26" xfId="0" applyNumberFormat="1" applyFont="1" applyFill="1" applyBorder="1"/>
    <xf numFmtId="3" fontId="69" fillId="4" borderId="26" xfId="0" applyNumberFormat="1" applyFont="1" applyFill="1" applyBorder="1"/>
    <xf numFmtId="0" fontId="36" fillId="0" borderId="162" xfId="0" applyFont="1" applyFill="1" applyBorder="1"/>
    <xf numFmtId="0" fontId="36" fillId="24" borderId="153" xfId="0" applyFont="1" applyFill="1" applyBorder="1"/>
    <xf numFmtId="3" fontId="36" fillId="24" borderId="167" xfId="0" applyNumberFormat="1" applyFont="1" applyFill="1" applyBorder="1"/>
    <xf numFmtId="3" fontId="36" fillId="24" borderId="104" xfId="0" applyNumberFormat="1" applyFont="1" applyFill="1" applyBorder="1"/>
    <xf numFmtId="3" fontId="36" fillId="0" borderId="104" xfId="0" applyNumberFormat="1" applyFont="1" applyFill="1" applyBorder="1"/>
    <xf numFmtId="3" fontId="59" fillId="0" borderId="169" xfId="0" applyNumberFormat="1" applyFont="1" applyFill="1" applyBorder="1"/>
    <xf numFmtId="3" fontId="58" fillId="33" borderId="137" xfId="0" applyNumberFormat="1" applyFont="1" applyFill="1" applyBorder="1"/>
    <xf numFmtId="0" fontId="36" fillId="0" borderId="153" xfId="0" applyFont="1" applyFill="1" applyBorder="1"/>
    <xf numFmtId="0" fontId="39" fillId="24" borderId="170" xfId="0" applyFont="1" applyFill="1" applyBorder="1"/>
    <xf numFmtId="166" fontId="12" fillId="24" borderId="0" xfId="40" applyNumberFormat="1" applyFill="1"/>
    <xf numFmtId="166" fontId="12" fillId="24" borderId="170" xfId="40" applyNumberFormat="1" applyFill="1" applyBorder="1"/>
    <xf numFmtId="0" fontId="35" fillId="24" borderId="0" xfId="0" applyFont="1" applyFill="1" applyAlignment="1">
      <alignment horizontal="right"/>
    </xf>
    <xf numFmtId="0" fontId="39" fillId="42" borderId="0" xfId="0" applyFont="1" applyFill="1"/>
    <xf numFmtId="49" fontId="39" fillId="42" borderId="0" xfId="0" applyNumberFormat="1" applyFont="1" applyFill="1" applyAlignment="1">
      <alignment horizontal="right"/>
    </xf>
    <xf numFmtId="3" fontId="36" fillId="33" borderId="173" xfId="0" applyNumberFormat="1" applyFont="1" applyFill="1" applyBorder="1"/>
    <xf numFmtId="3" fontId="36" fillId="4" borderId="171" xfId="0" applyNumberFormat="1" applyFont="1" applyFill="1" applyBorder="1"/>
    <xf numFmtId="3" fontId="36" fillId="4" borderId="173" xfId="0" applyNumberFormat="1" applyFont="1" applyFill="1" applyBorder="1"/>
    <xf numFmtId="3" fontId="38" fillId="0" borderId="172" xfId="0" applyNumberFormat="1" applyFont="1" applyFill="1" applyBorder="1"/>
    <xf numFmtId="3" fontId="38" fillId="24" borderId="174" xfId="0" applyNumberFormat="1" applyFont="1" applyFill="1" applyBorder="1"/>
    <xf numFmtId="3" fontId="36" fillId="0" borderId="175" xfId="0" applyNumberFormat="1" applyFont="1" applyFill="1" applyBorder="1"/>
    <xf numFmtId="3" fontId="36" fillId="18" borderId="168" xfId="0" applyNumberFormat="1" applyFont="1" applyFill="1" applyBorder="1"/>
    <xf numFmtId="3" fontId="38" fillId="30" borderId="176" xfId="0" applyNumberFormat="1" applyFont="1" applyFill="1" applyBorder="1"/>
    <xf numFmtId="3" fontId="36" fillId="33" borderId="98" xfId="0" applyNumberFormat="1" applyFont="1" applyFill="1" applyBorder="1"/>
    <xf numFmtId="3" fontId="69" fillId="33" borderId="173" xfId="0" applyNumberFormat="1" applyFont="1" applyFill="1" applyBorder="1"/>
    <xf numFmtId="3" fontId="38" fillId="33" borderId="177" xfId="0" applyNumberFormat="1" applyFont="1" applyFill="1" applyBorder="1"/>
    <xf numFmtId="3" fontId="36" fillId="33" borderId="178" xfId="0" applyNumberFormat="1" applyFont="1" applyFill="1" applyBorder="1"/>
    <xf numFmtId="3" fontId="36" fillId="30" borderId="179" xfId="0" applyNumberFormat="1" applyFont="1" applyFill="1" applyBorder="1"/>
    <xf numFmtId="3" fontId="38" fillId="33" borderId="180" xfId="0" applyNumberFormat="1" applyFont="1" applyFill="1" applyBorder="1"/>
    <xf numFmtId="3" fontId="38" fillId="30" borderId="181" xfId="0" applyNumberFormat="1" applyFont="1" applyFill="1" applyBorder="1"/>
    <xf numFmtId="3" fontId="38" fillId="30" borderId="183" xfId="0" applyNumberFormat="1" applyFont="1" applyFill="1" applyBorder="1"/>
    <xf numFmtId="166" fontId="12" fillId="24" borderId="0" xfId="40" applyNumberFormat="1" applyFill="1" applyAlignment="1">
      <alignment horizontal="right"/>
    </xf>
    <xf numFmtId="3" fontId="38" fillId="33" borderId="16" xfId="0" applyNumberFormat="1" applyFont="1" applyFill="1" applyBorder="1"/>
    <xf numFmtId="0" fontId="51" fillId="35" borderId="182" xfId="0" applyFont="1" applyFill="1" applyBorder="1"/>
    <xf numFmtId="3" fontId="38" fillId="30" borderId="177" xfId="0" applyNumberFormat="1" applyFont="1" applyFill="1" applyBorder="1"/>
    <xf numFmtId="3" fontId="44" fillId="30" borderId="184" xfId="0" applyNumberFormat="1" applyFont="1" applyFill="1" applyBorder="1"/>
    <xf numFmtId="3" fontId="44" fillId="30" borderId="95" xfId="0" applyNumberFormat="1" applyFont="1" applyFill="1" applyBorder="1"/>
    <xf numFmtId="1" fontId="45" fillId="18" borderId="177" xfId="0" applyNumberFormat="1" applyFont="1" applyFill="1" applyBorder="1" applyAlignment="1">
      <alignment horizontal="center"/>
    </xf>
    <xf numFmtId="3" fontId="38" fillId="30" borderId="185" xfId="0" applyNumberFormat="1" applyFont="1" applyFill="1" applyBorder="1"/>
    <xf numFmtId="3" fontId="36" fillId="30" borderId="169" xfId="0" applyNumberFormat="1" applyFont="1" applyFill="1" applyBorder="1"/>
    <xf numFmtId="3" fontId="69" fillId="30" borderId="98" xfId="0" applyNumberFormat="1" applyFont="1" applyFill="1" applyBorder="1"/>
    <xf numFmtId="3" fontId="38" fillId="31" borderId="177" xfId="0" applyNumberFormat="1" applyFont="1" applyFill="1" applyBorder="1"/>
    <xf numFmtId="0" fontId="35" fillId="35" borderId="182" xfId="0" applyFont="1" applyFill="1" applyBorder="1"/>
    <xf numFmtId="3" fontId="38" fillId="35" borderId="26" xfId="0" applyNumberFormat="1" applyFont="1" applyFill="1" applyBorder="1"/>
    <xf numFmtId="3" fontId="39" fillId="24" borderId="170" xfId="0" applyNumberFormat="1" applyFont="1" applyFill="1" applyBorder="1"/>
    <xf numFmtId="0" fontId="35" fillId="24" borderId="0" xfId="0" quotePrefix="1" applyFont="1" applyFill="1" applyAlignment="1">
      <alignment horizontal="right"/>
    </xf>
    <xf numFmtId="3" fontId="58" fillId="33" borderId="139" xfId="149" applyNumberFormat="1" applyFont="1" applyFill="1" applyBorder="1"/>
    <xf numFmtId="3" fontId="58" fillId="30" borderId="98" xfId="149" applyNumberFormat="1" applyFont="1" applyFill="1" applyBorder="1"/>
    <xf numFmtId="3" fontId="58" fillId="30" borderId="24" xfId="149" applyNumberFormat="1" applyFont="1" applyFill="1" applyBorder="1"/>
    <xf numFmtId="3" fontId="58" fillId="0" borderId="26" xfId="0" applyNumberFormat="1" applyFont="1" applyFill="1" applyBorder="1"/>
    <xf numFmtId="3" fontId="58" fillId="33" borderId="107" xfId="0" applyNumberFormat="1" applyFont="1" applyFill="1" applyBorder="1"/>
    <xf numFmtId="3" fontId="58" fillId="33" borderId="142" xfId="0" applyNumberFormat="1" applyFont="1" applyFill="1" applyBorder="1"/>
    <xf numFmtId="3" fontId="58" fillId="30" borderId="147" xfId="0" applyNumberFormat="1" applyFont="1" applyFill="1" applyBorder="1"/>
    <xf numFmtId="3" fontId="58" fillId="33" borderId="173" xfId="0" applyNumberFormat="1" applyFont="1" applyFill="1" applyBorder="1"/>
    <xf numFmtId="3" fontId="58" fillId="33" borderId="98" xfId="0" applyNumberFormat="1" applyFont="1" applyFill="1" applyBorder="1"/>
    <xf numFmtId="3" fontId="58" fillId="33" borderId="182" xfId="0" applyNumberFormat="1" applyFont="1" applyFill="1" applyBorder="1"/>
    <xf numFmtId="3" fontId="58" fillId="30" borderId="179" xfId="0" applyNumberFormat="1" applyFont="1" applyFill="1" applyBorder="1"/>
    <xf numFmtId="3" fontId="58" fillId="33" borderId="178" xfId="0" applyNumberFormat="1" applyFont="1" applyFill="1" applyBorder="1"/>
    <xf numFmtId="3" fontId="58" fillId="30" borderId="104" xfId="0" applyNumberFormat="1" applyFont="1" applyFill="1" applyBorder="1"/>
    <xf numFmtId="3" fontId="58" fillId="33" borderId="136" xfId="0" applyNumberFormat="1" applyFont="1" applyFill="1" applyBorder="1"/>
    <xf numFmtId="3" fontId="58" fillId="33" borderId="26" xfId="0" applyNumberFormat="1" applyFont="1" applyFill="1" applyBorder="1"/>
    <xf numFmtId="3" fontId="58" fillId="18" borderId="26" xfId="0" applyNumberFormat="1" applyFont="1" applyFill="1" applyBorder="1"/>
    <xf numFmtId="3" fontId="58" fillId="18" borderId="88" xfId="0" applyNumberFormat="1" applyFont="1" applyFill="1" applyBorder="1"/>
    <xf numFmtId="3" fontId="58" fillId="0" borderId="164" xfId="0" applyNumberFormat="1" applyFont="1" applyFill="1" applyBorder="1"/>
    <xf numFmtId="3" fontId="58" fillId="34" borderId="119" xfId="0" applyNumberFormat="1" applyFont="1" applyFill="1" applyBorder="1"/>
    <xf numFmtId="3" fontId="58" fillId="33" borderId="27" xfId="0" applyNumberFormat="1" applyFont="1" applyFill="1" applyBorder="1"/>
    <xf numFmtId="3" fontId="36" fillId="33" borderId="154" xfId="0" applyNumberFormat="1" applyFont="1" applyFill="1" applyBorder="1"/>
    <xf numFmtId="3" fontId="58" fillId="30" borderId="137" xfId="0" applyNumberFormat="1" applyFont="1" applyFill="1" applyBorder="1"/>
    <xf numFmtId="0" fontId="58" fillId="0" borderId="154" xfId="0" applyFont="1" applyFill="1" applyBorder="1"/>
    <xf numFmtId="0" fontId="58" fillId="0" borderId="154" xfId="0" applyFont="1" applyFill="1" applyBorder="1" applyAlignment="1">
      <alignment horizontal="center"/>
    </xf>
    <xf numFmtId="3" fontId="38" fillId="30" borderId="169" xfId="0" applyNumberFormat="1" applyFont="1" applyFill="1" applyBorder="1"/>
    <xf numFmtId="3" fontId="58" fillId="30" borderId="28" xfId="0" applyNumberFormat="1" applyFont="1" applyFill="1" applyBorder="1"/>
    <xf numFmtId="3" fontId="58" fillId="30" borderId="161" xfId="0" applyNumberFormat="1" applyFont="1" applyFill="1" applyBorder="1"/>
    <xf numFmtId="3" fontId="58" fillId="33" borderId="134" xfId="0" applyNumberFormat="1" applyFont="1" applyFill="1" applyBorder="1"/>
    <xf numFmtId="3" fontId="58" fillId="30" borderId="133" xfId="0" applyNumberFormat="1" applyFont="1" applyFill="1" applyBorder="1"/>
    <xf numFmtId="3" fontId="55" fillId="24" borderId="0" xfId="0" applyNumberFormat="1" applyFont="1" applyFill="1"/>
    <xf numFmtId="3" fontId="36" fillId="0" borderId="186" xfId="0" applyNumberFormat="1" applyFont="1" applyFill="1" applyBorder="1"/>
    <xf numFmtId="3" fontId="58" fillId="33" borderId="24" xfId="0" applyNumberFormat="1" applyFont="1" applyFill="1" applyBorder="1"/>
    <xf numFmtId="166" fontId="35" fillId="24" borderId="0" xfId="0" applyNumberFormat="1" applyFont="1" applyFill="1"/>
    <xf numFmtId="37" fontId="35" fillId="24" borderId="0" xfId="0" applyNumberFormat="1" applyFont="1" applyFill="1"/>
    <xf numFmtId="37" fontId="36" fillId="0" borderId="137" xfId="0" applyNumberFormat="1" applyFont="1" applyFill="1" applyBorder="1"/>
    <xf numFmtId="0" fontId="36" fillId="24" borderId="154" xfId="0" applyFont="1" applyFill="1" applyBorder="1" applyAlignment="1">
      <alignment horizontal="center"/>
    </xf>
    <xf numFmtId="3" fontId="36" fillId="0" borderId="105" xfId="74" applyNumberFormat="1" applyFont="1" applyFill="1" applyBorder="1"/>
    <xf numFmtId="166" fontId="35" fillId="43" borderId="94" xfId="0" applyNumberFormat="1" applyFont="1" applyFill="1" applyBorder="1"/>
    <xf numFmtId="166" fontId="35" fillId="43" borderId="0" xfId="0" applyNumberFormat="1" applyFont="1" applyFill="1" applyBorder="1"/>
    <xf numFmtId="166" fontId="35" fillId="43" borderId="182" xfId="0" applyNumberFormat="1" applyFont="1" applyFill="1" applyBorder="1"/>
    <xf numFmtId="166" fontId="35" fillId="43" borderId="187" xfId="0" applyNumberFormat="1" applyFont="1" applyFill="1" applyBorder="1"/>
    <xf numFmtId="166" fontId="35" fillId="43" borderId="165" xfId="0" applyNumberFormat="1" applyFont="1" applyFill="1" applyBorder="1"/>
    <xf numFmtId="166" fontId="35" fillId="43" borderId="166" xfId="0" applyNumberFormat="1" applyFont="1" applyFill="1" applyBorder="1"/>
    <xf numFmtId="166" fontId="35" fillId="43" borderId="188" xfId="0" applyNumberFormat="1" applyFont="1" applyFill="1" applyBorder="1"/>
    <xf numFmtId="166" fontId="35" fillId="43" borderId="170" xfId="0" applyNumberFormat="1" applyFont="1" applyFill="1" applyBorder="1"/>
    <xf numFmtId="166" fontId="35" fillId="43" borderId="189" xfId="0" applyNumberFormat="1" applyFont="1" applyFill="1" applyBorder="1"/>
    <xf numFmtId="0" fontId="35" fillId="24" borderId="89" xfId="0" applyFont="1" applyFill="1" applyBorder="1"/>
    <xf numFmtId="0" fontId="35" fillId="24" borderId="92" xfId="0" applyFont="1" applyFill="1" applyBorder="1"/>
    <xf numFmtId="0" fontId="35" fillId="24" borderId="93" xfId="0" applyFont="1" applyFill="1" applyBorder="1"/>
    <xf numFmtId="0" fontId="35" fillId="24" borderId="94" xfId="0" applyFont="1" applyFill="1" applyBorder="1"/>
    <xf numFmtId="0" fontId="35" fillId="24" borderId="182" xfId="0" applyFont="1" applyFill="1" applyBorder="1"/>
    <xf numFmtId="0" fontId="35" fillId="24" borderId="187" xfId="0" applyFont="1" applyFill="1" applyBorder="1"/>
    <xf numFmtId="0" fontId="35" fillId="24" borderId="165" xfId="0" applyFont="1" applyFill="1" applyBorder="1"/>
    <xf numFmtId="3" fontId="35" fillId="24" borderId="166" xfId="0" applyNumberFormat="1" applyFont="1" applyFill="1" applyBorder="1"/>
    <xf numFmtId="9" fontId="51" fillId="44" borderId="187" xfId="0" applyNumberFormat="1" applyFont="1" applyFill="1" applyBorder="1"/>
    <xf numFmtId="3" fontId="51" fillId="44" borderId="165" xfId="0" applyNumberFormat="1" applyFont="1" applyFill="1" applyBorder="1"/>
    <xf numFmtId="3" fontId="35" fillId="24" borderId="191" xfId="0" applyNumberFormat="1" applyFont="1" applyFill="1" applyBorder="1"/>
    <xf numFmtId="3" fontId="35" fillId="24" borderId="190" xfId="0" applyNumberFormat="1" applyFont="1" applyFill="1" applyBorder="1"/>
    <xf numFmtId="0" fontId="36" fillId="0" borderId="154" xfId="0" applyFont="1" applyFill="1" applyBorder="1"/>
    <xf numFmtId="1" fontId="36" fillId="0" borderId="154" xfId="40" applyNumberFormat="1" applyFont="1" applyFill="1" applyBorder="1" applyAlignment="1" applyProtection="1">
      <alignment horizontal="center"/>
    </xf>
    <xf numFmtId="0" fontId="36" fillId="0" borderId="164" xfId="0" applyFont="1" applyFill="1" applyBorder="1"/>
    <xf numFmtId="0" fontId="36" fillId="0" borderId="163" xfId="30" applyFont="1" applyFill="1" applyBorder="1"/>
    <xf numFmtId="3" fontId="58" fillId="0" borderId="154" xfId="0" applyNumberFormat="1" applyFont="1" applyFill="1" applyBorder="1" applyAlignment="1">
      <alignment horizontal="right"/>
    </xf>
    <xf numFmtId="3" fontId="36" fillId="0" borderId="186" xfId="0" applyNumberFormat="1" applyFont="1" applyFill="1" applyBorder="1" applyAlignment="1">
      <alignment horizontal="right"/>
    </xf>
    <xf numFmtId="0" fontId="36" fillId="0" borderId="162" xfId="70" applyFont="1" applyFill="1" applyBorder="1"/>
    <xf numFmtId="3" fontId="36" fillId="0" borderId="147" xfId="0" applyNumberFormat="1" applyFont="1" applyFill="1" applyBorder="1"/>
    <xf numFmtId="3" fontId="58" fillId="30" borderId="26" xfId="0" applyNumberFormat="1" applyFont="1" applyFill="1" applyBorder="1"/>
    <xf numFmtId="3" fontId="58" fillId="34" borderId="137" xfId="0" applyNumberFormat="1" applyFont="1" applyFill="1" applyBorder="1"/>
    <xf numFmtId="3" fontId="58" fillId="31" borderId="192" xfId="0" applyNumberFormat="1" applyFont="1" applyFill="1" applyBorder="1"/>
    <xf numFmtId="3" fontId="58" fillId="33" borderId="192" xfId="0" applyNumberFormat="1" applyFont="1" applyFill="1" applyBorder="1"/>
    <xf numFmtId="0" fontId="15" fillId="13" borderId="1" xfId="113" applyBorder="1"/>
    <xf numFmtId="3" fontId="58" fillId="33" borderId="160" xfId="0" applyNumberFormat="1" applyFont="1" applyFill="1" applyBorder="1"/>
    <xf numFmtId="3" fontId="58" fillId="30" borderId="164" xfId="0" applyNumberFormat="1" applyFont="1" applyFill="1" applyBorder="1"/>
    <xf numFmtId="1" fontId="36" fillId="0" borderId="154" xfId="0" applyNumberFormat="1" applyFont="1" applyFill="1" applyBorder="1" applyAlignment="1">
      <alignment horizontal="center"/>
    </xf>
    <xf numFmtId="3" fontId="58" fillId="0" borderId="154" xfId="0" applyNumberFormat="1" applyFont="1" applyFill="1" applyBorder="1"/>
    <xf numFmtId="3" fontId="58" fillId="0" borderId="137" xfId="0" applyNumberFormat="1" applyFont="1" applyFill="1" applyBorder="1"/>
    <xf numFmtId="0" fontId="36" fillId="0" borderId="26" xfId="0" applyFont="1" applyFill="1" applyBorder="1" applyAlignment="1">
      <alignment vertical="center" wrapText="1"/>
    </xf>
    <xf numFmtId="1" fontId="36" fillId="0" borderId="26" xfId="0" applyNumberFormat="1" applyFont="1" applyFill="1" applyBorder="1" applyAlignment="1">
      <alignment horizontal="center" vertical="center"/>
    </xf>
    <xf numFmtId="3" fontId="36" fillId="0" borderId="88" xfId="0" applyNumberFormat="1" applyFont="1" applyFill="1" applyBorder="1" applyAlignment="1">
      <alignment vertical="center"/>
    </xf>
    <xf numFmtId="3" fontId="58" fillId="33" borderId="76" xfId="0" applyNumberFormat="1" applyFont="1" applyFill="1" applyBorder="1" applyAlignment="1">
      <alignment vertical="center"/>
    </xf>
    <xf numFmtId="3" fontId="58" fillId="30" borderId="24" xfId="0" applyNumberFormat="1" applyFont="1" applyFill="1" applyBorder="1" applyAlignment="1">
      <alignment vertical="center"/>
    </xf>
    <xf numFmtId="3" fontId="58" fillId="30" borderId="104" xfId="0" applyNumberFormat="1" applyFont="1" applyFill="1" applyBorder="1" applyAlignment="1">
      <alignment vertical="center"/>
    </xf>
    <xf numFmtId="0" fontId="38" fillId="0" borderId="137" xfId="0" applyFont="1" applyFill="1" applyBorder="1"/>
    <xf numFmtId="3" fontId="45" fillId="4" borderId="193" xfId="0" applyNumberFormat="1" applyFont="1" applyFill="1" applyBorder="1" applyAlignment="1">
      <alignment horizontal="center"/>
    </xf>
    <xf numFmtId="1" fontId="45" fillId="4" borderId="194" xfId="0" applyNumberFormat="1" applyFont="1" applyFill="1" applyBorder="1" applyAlignment="1">
      <alignment horizontal="center"/>
    </xf>
    <xf numFmtId="3" fontId="38" fillId="33" borderId="98" xfId="0" applyNumberFormat="1" applyFont="1" applyFill="1" applyBorder="1"/>
    <xf numFmtId="3" fontId="36" fillId="33" borderId="147" xfId="0" applyNumberFormat="1" applyFont="1" applyFill="1" applyBorder="1"/>
    <xf numFmtId="3" fontId="58" fillId="33" borderId="147" xfId="0" applyNumberFormat="1" applyFont="1" applyFill="1" applyBorder="1"/>
    <xf numFmtId="3" fontId="36" fillId="33" borderId="139" xfId="0" applyNumberFormat="1" applyFont="1" applyFill="1" applyBorder="1"/>
    <xf numFmtId="1" fontId="45" fillId="18" borderId="195" xfId="0" applyNumberFormat="1" applyFont="1" applyFill="1" applyBorder="1" applyAlignment="1">
      <alignment horizontal="center"/>
    </xf>
    <xf numFmtId="3" fontId="38" fillId="30" borderId="153" xfId="0" applyNumberFormat="1" applyFont="1" applyFill="1" applyBorder="1"/>
    <xf numFmtId="3" fontId="36" fillId="30" borderId="153" xfId="0" applyNumberFormat="1" applyFont="1" applyFill="1" applyBorder="1"/>
    <xf numFmtId="3" fontId="58" fillId="30" borderId="153" xfId="0" applyNumberFormat="1" applyFont="1" applyFill="1" applyBorder="1"/>
    <xf numFmtId="3" fontId="38" fillId="30" borderId="195" xfId="0" applyNumberFormat="1" applyFont="1" applyFill="1" applyBorder="1"/>
    <xf numFmtId="0" fontId="36" fillId="0" borderId="186" xfId="0" applyFont="1" applyFill="1" applyBorder="1"/>
    <xf numFmtId="0" fontId="36" fillId="0" borderId="186" xfId="0" applyFont="1" applyFill="1" applyBorder="1" applyAlignment="1">
      <alignment horizontal="center"/>
    </xf>
    <xf numFmtId="3" fontId="36" fillId="33" borderId="186" xfId="0" applyNumberFormat="1" applyFont="1" applyFill="1" applyBorder="1"/>
    <xf numFmtId="3" fontId="36" fillId="30" borderId="186" xfId="0" applyNumberFormat="1" applyFont="1" applyFill="1" applyBorder="1"/>
    <xf numFmtId="3" fontId="36" fillId="30" borderId="192" xfId="0" applyNumberFormat="1" applyFont="1" applyFill="1" applyBorder="1"/>
    <xf numFmtId="3" fontId="58" fillId="33" borderId="154" xfId="0" applyNumberFormat="1" applyFont="1" applyFill="1" applyBorder="1"/>
    <xf numFmtId="3" fontId="36" fillId="30" borderId="154" xfId="0" applyNumberFormat="1" applyFont="1" applyFill="1" applyBorder="1"/>
    <xf numFmtId="3" fontId="36" fillId="18" borderId="186" xfId="0" applyNumberFormat="1" applyFont="1" applyFill="1" applyBorder="1"/>
    <xf numFmtId="3" fontId="36" fillId="18" borderId="192" xfId="0" applyNumberFormat="1" applyFont="1" applyFill="1" applyBorder="1"/>
    <xf numFmtId="3" fontId="36" fillId="18" borderId="154" xfId="0" applyNumberFormat="1" applyFont="1" applyFill="1" applyBorder="1"/>
    <xf numFmtId="3" fontId="58" fillId="18" borderId="137" xfId="0" applyNumberFormat="1" applyFont="1" applyFill="1" applyBorder="1"/>
    <xf numFmtId="0" fontId="36" fillId="0" borderId="15" xfId="0" applyFont="1" applyFill="1" applyBorder="1"/>
    <xf numFmtId="0" fontId="15" fillId="14" borderId="0" xfId="114" applyBorder="1"/>
    <xf numFmtId="0" fontId="15" fillId="14" borderId="0" xfId="114"/>
    <xf numFmtId="37" fontId="36" fillId="0" borderId="119" xfId="0" applyNumberFormat="1" applyFont="1" applyFill="1" applyBorder="1"/>
    <xf numFmtId="0" fontId="36" fillId="0" borderId="196" xfId="0" applyFont="1" applyFill="1" applyBorder="1"/>
    <xf numFmtId="3" fontId="36" fillId="24" borderId="147" xfId="0" applyNumberFormat="1" applyFont="1" applyFill="1" applyBorder="1"/>
    <xf numFmtId="0" fontId="36" fillId="0" borderId="196" xfId="122" applyFont="1" applyFill="1" applyBorder="1"/>
    <xf numFmtId="0" fontId="36" fillId="0" borderId="145" xfId="122" applyFont="1" applyFill="1" applyBorder="1"/>
    <xf numFmtId="3" fontId="58" fillId="0" borderId="28" xfId="0" applyNumberFormat="1" applyFont="1" applyFill="1" applyBorder="1"/>
    <xf numFmtId="0" fontId="35" fillId="0" borderId="0" xfId="0" applyFont="1" applyFill="1" applyBorder="1"/>
    <xf numFmtId="0" fontId="51" fillId="0" borderId="182" xfId="0" applyFont="1" applyFill="1" applyBorder="1"/>
    <xf numFmtId="3" fontId="36" fillId="27" borderId="115" xfId="127" applyNumberFormat="1" applyFont="1" applyFill="1" applyBorder="1" applyAlignment="1">
      <alignment horizontal="left"/>
    </xf>
    <xf numFmtId="3" fontId="36" fillId="27" borderId="116" xfId="127" applyNumberFormat="1" applyFont="1" applyFill="1" applyBorder="1" applyAlignment="1">
      <alignment horizontal="left"/>
    </xf>
    <xf numFmtId="3" fontId="36" fillId="27" borderId="117" xfId="127" applyNumberFormat="1" applyFont="1" applyFill="1" applyBorder="1" applyAlignment="1">
      <alignment horizontal="left"/>
    </xf>
    <xf numFmtId="3" fontId="36" fillId="27" borderId="57" xfId="127" applyNumberFormat="1" applyFont="1" applyFill="1" applyBorder="1" applyAlignment="1">
      <alignment horizontal="left"/>
    </xf>
    <xf numFmtId="3" fontId="36" fillId="27" borderId="110" xfId="127" applyNumberFormat="1" applyFont="1" applyFill="1" applyBorder="1" applyAlignment="1">
      <alignment horizontal="left"/>
    </xf>
    <xf numFmtId="3" fontId="36" fillId="27" borderId="111" xfId="127" applyNumberFormat="1" applyFont="1" applyFill="1" applyBorder="1" applyAlignment="1">
      <alignment horizontal="left"/>
    </xf>
    <xf numFmtId="3" fontId="38" fillId="28" borderId="112" xfId="127" applyNumberFormat="1" applyFont="1" applyFill="1" applyBorder="1" applyAlignment="1">
      <alignment horizontal="left"/>
    </xf>
    <xf numFmtId="3" fontId="38" fillId="28" borderId="113" xfId="127" applyNumberFormat="1" applyFont="1" applyFill="1" applyBorder="1" applyAlignment="1">
      <alignment horizontal="left"/>
    </xf>
    <xf numFmtId="3" fontId="38" fillId="28" borderId="114" xfId="127" applyNumberFormat="1" applyFont="1" applyFill="1" applyBorder="1" applyAlignment="1">
      <alignment horizontal="left"/>
    </xf>
    <xf numFmtId="0" fontId="67" fillId="0" borderId="0" xfId="0" applyFont="1" applyFill="1"/>
    <xf numFmtId="0" fontId="74" fillId="24" borderId="10" xfId="0" applyFont="1" applyFill="1" applyBorder="1" applyAlignment="1">
      <alignment horizontal="left"/>
    </xf>
    <xf numFmtId="37" fontId="36" fillId="0" borderId="186" xfId="0" applyNumberFormat="1" applyFont="1" applyFill="1" applyBorder="1"/>
    <xf numFmtId="3" fontId="58" fillId="30" borderId="106" xfId="0" applyNumberFormat="1" applyFont="1" applyFill="1" applyBorder="1"/>
    <xf numFmtId="3" fontId="58" fillId="30" borderId="196" xfId="0" applyNumberFormat="1" applyFont="1" applyFill="1" applyBorder="1"/>
    <xf numFmtId="3" fontId="36" fillId="30" borderId="197" xfId="0" applyNumberFormat="1" applyFont="1" applyFill="1" applyBorder="1"/>
    <xf numFmtId="37" fontId="36" fillId="0" borderId="25" xfId="0" applyNumberFormat="1" applyFont="1" applyFill="1" applyBorder="1" applyAlignment="1">
      <alignment wrapText="1"/>
    </xf>
    <xf numFmtId="37" fontId="36" fillId="0" borderId="164" xfId="0" applyNumberFormat="1" applyFont="1" applyFill="1" applyBorder="1" applyAlignment="1">
      <alignment wrapText="1"/>
    </xf>
    <xf numFmtId="0" fontId="36" fillId="24" borderId="154" xfId="149" applyFont="1" applyFill="1" applyBorder="1" applyAlignment="1">
      <alignment horizontal="center"/>
    </xf>
    <xf numFmtId="3" fontId="35" fillId="24" borderId="0" xfId="0" applyNumberFormat="1" applyFont="1" applyFill="1" applyBorder="1" applyAlignment="1">
      <alignment horizontal="right"/>
    </xf>
    <xf numFmtId="0" fontId="35" fillId="43" borderId="89" xfId="0" applyFont="1" applyFill="1" applyBorder="1" applyAlignment="1">
      <alignment horizontal="center"/>
    </xf>
    <xf numFmtId="0" fontId="35" fillId="43" borderId="92" xfId="0" applyFont="1" applyFill="1" applyBorder="1" applyAlignment="1">
      <alignment horizontal="center"/>
    </xf>
    <xf numFmtId="0" fontId="35" fillId="43" borderId="93" xfId="0" applyFont="1" applyFill="1" applyBorder="1" applyAlignment="1">
      <alignment horizontal="center"/>
    </xf>
    <xf numFmtId="0" fontId="38" fillId="35" borderId="94" xfId="0" applyFont="1" applyFill="1" applyBorder="1" applyAlignment="1">
      <alignment horizontal="center"/>
    </xf>
    <xf numFmtId="0" fontId="38" fillId="35" borderId="0" xfId="0" applyFont="1" applyFill="1" applyAlignment="1">
      <alignment horizontal="center"/>
    </xf>
    <xf numFmtId="3" fontId="38" fillId="28" borderId="112" xfId="127" applyNumberFormat="1" applyFont="1" applyFill="1" applyBorder="1" applyAlignment="1">
      <alignment horizontal="left"/>
    </xf>
    <xf numFmtId="3" fontId="38" fillId="28" borderId="113" xfId="127" applyNumberFormat="1" applyFont="1" applyFill="1" applyBorder="1" applyAlignment="1">
      <alignment horizontal="left"/>
    </xf>
    <xf numFmtId="3" fontId="38" fillId="28" borderId="114" xfId="127" applyNumberFormat="1" applyFont="1" applyFill="1" applyBorder="1" applyAlignment="1">
      <alignment horizontal="left"/>
    </xf>
    <xf numFmtId="3" fontId="36" fillId="27" borderId="57" xfId="127" applyNumberFormat="1" applyFont="1" applyFill="1" applyBorder="1" applyAlignment="1">
      <alignment horizontal="left"/>
    </xf>
    <xf numFmtId="3" fontId="36" fillId="27" borderId="110" xfId="127" applyNumberFormat="1" applyFont="1" applyFill="1" applyBorder="1" applyAlignment="1">
      <alignment horizontal="left"/>
    </xf>
    <xf numFmtId="3" fontId="36" fillId="27" borderId="111" xfId="127" applyNumberFormat="1" applyFont="1" applyFill="1" applyBorder="1" applyAlignment="1">
      <alignment horizontal="left"/>
    </xf>
    <xf numFmtId="3" fontId="36" fillId="27" borderId="115" xfId="127" applyNumberFormat="1" applyFont="1" applyFill="1" applyBorder="1" applyAlignment="1">
      <alignment horizontal="left"/>
    </xf>
    <xf numFmtId="3" fontId="36" fillId="27" borderId="116" xfId="127" applyNumberFormat="1" applyFont="1" applyFill="1" applyBorder="1" applyAlignment="1">
      <alignment horizontal="left"/>
    </xf>
    <xf numFmtId="3" fontId="36" fillId="27" borderId="117" xfId="127" applyNumberFormat="1" applyFont="1" applyFill="1" applyBorder="1" applyAlignment="1">
      <alignment horizontal="left"/>
    </xf>
    <xf numFmtId="3" fontId="38" fillId="28" borderId="84" xfId="127" applyNumberFormat="1" applyFont="1" applyFill="1" applyBorder="1" applyAlignment="1">
      <alignment horizontal="center"/>
    </xf>
    <xf numFmtId="3" fontId="38" fillId="28" borderId="85" xfId="127" applyNumberFormat="1" applyFont="1" applyFill="1" applyBorder="1" applyAlignment="1">
      <alignment horizontal="center"/>
    </xf>
    <xf numFmtId="3" fontId="38" fillId="28" borderId="86" xfId="127" applyNumberFormat="1" applyFont="1" applyFill="1" applyBorder="1" applyAlignment="1">
      <alignment horizontal="center"/>
    </xf>
    <xf numFmtId="3" fontId="36" fillId="27" borderId="129" xfId="127" applyNumberFormat="1" applyFont="1" applyFill="1" applyBorder="1" applyAlignment="1">
      <alignment horizontal="left"/>
    </xf>
    <xf numFmtId="3" fontId="36" fillId="27" borderId="130" xfId="127" applyNumberFormat="1" applyFont="1" applyFill="1" applyBorder="1" applyAlignment="1">
      <alignment horizontal="left"/>
    </xf>
    <xf numFmtId="3" fontId="36" fillId="27" borderId="131" xfId="127" applyNumberFormat="1" applyFont="1" applyFill="1" applyBorder="1" applyAlignment="1">
      <alignment horizontal="left"/>
    </xf>
    <xf numFmtId="3" fontId="36" fillId="27" borderId="123" xfId="127" applyNumberFormat="1" applyFont="1" applyFill="1" applyBorder="1" applyAlignment="1">
      <alignment horizontal="left"/>
    </xf>
    <xf numFmtId="3" fontId="36" fillId="27" borderId="124" xfId="127" applyNumberFormat="1" applyFont="1" applyFill="1" applyBorder="1" applyAlignment="1">
      <alignment horizontal="left"/>
    </xf>
    <xf numFmtId="3" fontId="36" fillId="27" borderId="125" xfId="127" applyNumberFormat="1" applyFont="1" applyFill="1" applyBorder="1" applyAlignment="1">
      <alignment horizontal="left"/>
    </xf>
    <xf numFmtId="3" fontId="36" fillId="27" borderId="126" xfId="127" applyNumberFormat="1" applyFont="1" applyFill="1" applyBorder="1" applyAlignment="1">
      <alignment horizontal="left"/>
    </xf>
    <xf numFmtId="3" fontId="36" fillId="27" borderId="127" xfId="127" applyNumberFormat="1" applyFont="1" applyFill="1" applyBorder="1" applyAlignment="1">
      <alignment horizontal="left"/>
    </xf>
    <xf numFmtId="3" fontId="36" fillId="27" borderId="128" xfId="127" applyNumberFormat="1" applyFont="1" applyFill="1" applyBorder="1" applyAlignment="1">
      <alignment horizontal="left"/>
    </xf>
    <xf numFmtId="0" fontId="38" fillId="24" borderId="21" xfId="0" applyFont="1" applyFill="1" applyBorder="1" applyAlignment="1">
      <alignment horizontal="left"/>
    </xf>
    <xf numFmtId="0" fontId="38" fillId="24" borderId="121" xfId="0" applyFont="1" applyFill="1" applyBorder="1" applyAlignment="1">
      <alignment horizontal="left"/>
    </xf>
    <xf numFmtId="0" fontId="38" fillId="24" borderId="122" xfId="0" applyFont="1" applyFill="1" applyBorder="1" applyAlignment="1">
      <alignment horizontal="left"/>
    </xf>
    <xf numFmtId="0" fontId="38" fillId="0" borderId="0" xfId="0" applyFont="1" applyFill="1" applyAlignment="1">
      <alignment horizontal="center"/>
    </xf>
  </cellXfs>
  <cellStyles count="163">
    <cellStyle name="20% - uthevingsfarge 1" xfId="1" builtinId="30" customBuiltin="1"/>
    <cellStyle name="20% - uthevingsfarge 1 2" xfId="75"/>
    <cellStyle name="20% - uthevingsfarge 2" xfId="2" builtinId="34" customBuiltin="1"/>
    <cellStyle name="20% - uthevingsfarge 2 2" xfId="76"/>
    <cellStyle name="20% - uthevingsfarge 3" xfId="3" builtinId="38" customBuiltin="1"/>
    <cellStyle name="20% - uthevingsfarge 3 2" xfId="77"/>
    <cellStyle name="20% - uthevingsfarge 4" xfId="4" builtinId="42" customBuiltin="1"/>
    <cellStyle name="20% - uthevingsfarge 4 2" xfId="78"/>
    <cellStyle name="20% - uthevingsfarge 5" xfId="5" builtinId="46" customBuiltin="1"/>
    <cellStyle name="20% - uthevingsfarge 5 2" xfId="79"/>
    <cellStyle name="20% - uthevingsfarge 6" xfId="6" builtinId="50" customBuiltin="1"/>
    <cellStyle name="20% - uthevingsfarge 6 2" xfId="80"/>
    <cellStyle name="40% - uthevingsfarge 1" xfId="7" builtinId="31" customBuiltin="1"/>
    <cellStyle name="40% - uthevingsfarge 1 2" xfId="81"/>
    <cellStyle name="40% - uthevingsfarge 2" xfId="8" builtinId="35" customBuiltin="1"/>
    <cellStyle name="40% - uthevingsfarge 2 2" xfId="82"/>
    <cellStyle name="40% - uthevingsfarge 3" xfId="9" builtinId="39" customBuiltin="1"/>
    <cellStyle name="40% - uthevingsfarge 3 2" xfId="83"/>
    <cellStyle name="40% - uthevingsfarge 4" xfId="10" builtinId="43" customBuiltin="1"/>
    <cellStyle name="40% - uthevingsfarge 4 2" xfId="84"/>
    <cellStyle name="40% - uthevingsfarge 5" xfId="11" builtinId="47" customBuiltin="1"/>
    <cellStyle name="40% - uthevingsfarge 5 2" xfId="85"/>
    <cellStyle name="40% - uthevingsfarge 6" xfId="12" builtinId="51" customBuiltin="1"/>
    <cellStyle name="40% - uthevingsfarge 6 2" xfId="86"/>
    <cellStyle name="60% - uthevingsfarge 1" xfId="13" builtinId="32" customBuiltin="1"/>
    <cellStyle name="60% - uthevingsfarge 1 2" xfId="87"/>
    <cellStyle name="60% - uthevingsfarge 2" xfId="14" builtinId="36" customBuiltin="1"/>
    <cellStyle name="60% - uthevingsfarge 2 2" xfId="88"/>
    <cellStyle name="60% - uthevingsfarge 3" xfId="15" builtinId="40" customBuiltin="1"/>
    <cellStyle name="60% - uthevingsfarge 3 2" xfId="89"/>
    <cellStyle name="60% - uthevingsfarge 4" xfId="16" builtinId="44" customBuiltin="1"/>
    <cellStyle name="60% - uthevingsfarge 4 2" xfId="90"/>
    <cellStyle name="60% - uthevingsfarge 5" xfId="17" builtinId="48" customBuiltin="1"/>
    <cellStyle name="60% - uthevingsfarge 5 2" xfId="91"/>
    <cellStyle name="60% - uthevingsfarge 6" xfId="18" builtinId="52" customBuiltin="1"/>
    <cellStyle name="60% - uthevingsfarge 6 2" xfId="92"/>
    <cellStyle name="Beregning" xfId="19" builtinId="22" customBuiltin="1"/>
    <cellStyle name="Beregning 2" xfId="93"/>
    <cellStyle name="Dataveiviser-felt" xfId="20"/>
    <cellStyle name="Dataveiviser-felt 2" xfId="60"/>
    <cellStyle name="Dataveiviser-felt_Ark2" xfId="135"/>
    <cellStyle name="Dårlig" xfId="21" builtinId="27" customBuiltin="1"/>
    <cellStyle name="Dårlig 2" xfId="94"/>
    <cellStyle name="Forklarende tekst" xfId="22" builtinId="53" customBuiltin="1"/>
    <cellStyle name="Forklarende tekst 2" xfId="95"/>
    <cellStyle name="God" xfId="23" builtinId="26" customBuiltin="1"/>
    <cellStyle name="God 2" xfId="96"/>
    <cellStyle name="Hjørne i dataveiviseren" xfId="24"/>
    <cellStyle name="Hjørne i dataveiviseren 2" xfId="61"/>
    <cellStyle name="Hjørne i dataveiviseren_Ark2" xfId="136"/>
    <cellStyle name="Inndata" xfId="25" builtinId="20" customBuiltin="1"/>
    <cellStyle name="Inndata 2" xfId="97"/>
    <cellStyle name="Kategori for dataveiviseren" xfId="26"/>
    <cellStyle name="Kategori for dataveiviseren 2" xfId="62"/>
    <cellStyle name="Kategori for dataveiviseren_Ark2" xfId="137"/>
    <cellStyle name="Koblet celle" xfId="27" builtinId="24" customBuiltin="1"/>
    <cellStyle name="Koblet celle 2" xfId="98"/>
    <cellStyle name="Komma" xfId="40" builtinId="3"/>
    <cellStyle name="Komma 2" xfId="51"/>
    <cellStyle name="Komma 2 2" xfId="69"/>
    <cellStyle name="Komma 2 2 2" xfId="121"/>
    <cellStyle name="Komma 2 3" xfId="118"/>
    <cellStyle name="Komma 3" xfId="66"/>
    <cellStyle name="Komma 4" xfId="108"/>
    <cellStyle name="Kontrollcelle" xfId="28" builtinId="23" customBuiltin="1"/>
    <cellStyle name="Kontrollcelle 2" xfId="99"/>
    <cellStyle name="Merknad" xfId="29" builtinId="10" customBuiltin="1"/>
    <cellStyle name="Merknad 2" xfId="63"/>
    <cellStyle name="Merknad 3" xfId="100"/>
    <cellStyle name="Normal" xfId="0" builtinId="0"/>
    <cellStyle name="Normal 10" xfId="71"/>
    <cellStyle name="Normal 10 2" xfId="123"/>
    <cellStyle name="Normal 10_Ark2" xfId="138"/>
    <cellStyle name="Normal 11" xfId="72"/>
    <cellStyle name="Normal 12" xfId="74"/>
    <cellStyle name="Normal 12 2" xfId="125"/>
    <cellStyle name="Normal 13" xfId="73"/>
    <cellStyle name="Normal 13 2" xfId="124"/>
    <cellStyle name="Normal 13 2 2" xfId="129"/>
    <cellStyle name="Normal 13 2 2 2" xfId="158"/>
    <cellStyle name="Normal 13 2 3" xfId="155"/>
    <cellStyle name="Normal 13 3" xfId="126"/>
    <cellStyle name="Normal 13 3 2" xfId="130"/>
    <cellStyle name="Normal 13 3 2 2" xfId="159"/>
    <cellStyle name="Normal 13 3 3" xfId="156"/>
    <cellStyle name="Normal 13 4" xfId="133"/>
    <cellStyle name="Normal 13 4 2" xfId="160"/>
    <cellStyle name="Normal 13 5" xfId="128"/>
    <cellStyle name="Normal 13 5 2" xfId="157"/>
    <cellStyle name="Normal 13 6" xfId="152"/>
    <cellStyle name="Normal 14" xfId="134"/>
    <cellStyle name="Normal 15" xfId="146"/>
    <cellStyle name="Normal 16" xfId="147"/>
    <cellStyle name="Normal 17" xfId="132"/>
    <cellStyle name="Normal 18" xfId="131"/>
    <cellStyle name="Normal 19" xfId="148"/>
    <cellStyle name="Normal 2" xfId="50"/>
    <cellStyle name="Normal 2 2" xfId="53"/>
    <cellStyle name="Normal 2 2 2" xfId="70"/>
    <cellStyle name="Normal 2 2 2 2" xfId="122"/>
    <cellStyle name="Normal 2 2 2_Ark2" xfId="141"/>
    <cellStyle name="Normal 2 2 3" xfId="119"/>
    <cellStyle name="Normal 2 2_Ark2" xfId="140"/>
    <cellStyle name="Normal 2 3" xfId="68"/>
    <cellStyle name="Normal 2 3 2" xfId="120"/>
    <cellStyle name="Normal 2 3_Ark2" xfId="142"/>
    <cellStyle name="Normal 2 4" xfId="117"/>
    <cellStyle name="Normal 2_Ark2" xfId="139"/>
    <cellStyle name="Normal 20" xfId="127"/>
    <cellStyle name="Normal 21" xfId="149"/>
    <cellStyle name="Normal 22" xfId="150"/>
    <cellStyle name="Normal 23" xfId="153"/>
    <cellStyle name="Normal 24" xfId="154"/>
    <cellStyle name="Normal 25" xfId="151"/>
    <cellStyle name="Normal 26" xfId="161"/>
    <cellStyle name="Normal 3" xfId="52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D_Miljø" xfId="30"/>
    <cellStyle name="Nøytral" xfId="31" builtinId="28" customBuiltin="1"/>
    <cellStyle name="Nøytral 2" xfId="101"/>
    <cellStyle name="Overskrift 1" xfId="32" builtinId="16" customBuiltin="1"/>
    <cellStyle name="Overskrift 1 2" xfId="102"/>
    <cellStyle name="Overskrift 2" xfId="33" builtinId="17" customBuiltin="1"/>
    <cellStyle name="Overskrift 2 2" xfId="103"/>
    <cellStyle name="Overskrift 3" xfId="34" builtinId="18" customBuiltin="1"/>
    <cellStyle name="Overskrift 3 2" xfId="104"/>
    <cellStyle name="Overskrift 4" xfId="35" builtinId="19" customBuiltin="1"/>
    <cellStyle name="Overskrift 4 2" xfId="105"/>
    <cellStyle name="Prosent" xfId="162" builtinId="5"/>
    <cellStyle name="Resultat for dataveiviseren" xfId="36"/>
    <cellStyle name="Resultat for dataveiviseren 2" xfId="64"/>
    <cellStyle name="Resultat for dataveiviseren_Ark2" xfId="143"/>
    <cellStyle name="Tittel" xfId="37" builtinId="15" customBuiltin="1"/>
    <cellStyle name="Tittel 2" xfId="106"/>
    <cellStyle name="Tittel på dataveiviseren" xfId="38"/>
    <cellStyle name="Tittel på dataveiviseren 2" xfId="65"/>
    <cellStyle name="Tittel på dataveiviseren_Ark2" xfId="144"/>
    <cellStyle name="Totalt" xfId="39" builtinId="25" customBuiltin="1"/>
    <cellStyle name="Totalt 2" xfId="107"/>
    <cellStyle name="Utdata" xfId="41" builtinId="21" customBuiltin="1"/>
    <cellStyle name="Utdata 2" xfId="109"/>
    <cellStyle name="Uthevingsfarge1" xfId="42" builtinId="29" customBuiltin="1"/>
    <cellStyle name="Uthevingsfarge1 2" xfId="110"/>
    <cellStyle name="Uthevingsfarge2" xfId="43" builtinId="33" customBuiltin="1"/>
    <cellStyle name="Uthevingsfarge2 2" xfId="111"/>
    <cellStyle name="Uthevingsfarge3" xfId="44" builtinId="37" customBuiltin="1"/>
    <cellStyle name="Uthevingsfarge3 2" xfId="112"/>
    <cellStyle name="Uthevingsfarge4" xfId="45" builtinId="41" customBuiltin="1"/>
    <cellStyle name="Uthevingsfarge4 2" xfId="113"/>
    <cellStyle name="Uthevingsfarge5" xfId="46" builtinId="45" customBuiltin="1"/>
    <cellStyle name="Uthevingsfarge5 2" xfId="114"/>
    <cellStyle name="Uthevingsfarge6" xfId="47" builtinId="49" customBuiltin="1"/>
    <cellStyle name="Uthevingsfarge6 2" xfId="115"/>
    <cellStyle name="Varseltekst" xfId="48" builtinId="11" customBuiltin="1"/>
    <cellStyle name="Varseltekst 2" xfId="116"/>
    <cellStyle name="Verdi for dataveiviseren" xfId="49"/>
    <cellStyle name="Verdi for dataveiviseren 2" xfId="67"/>
    <cellStyle name="Verdi for dataveiviseren_Ark2" xfId="145"/>
  </cellStyles>
  <dxfs count="0"/>
  <tableStyles count="0" defaultTableStyle="TableStyleMedium9" defaultPivotStyle="PivotStyleLight16"/>
  <colors>
    <mruColors>
      <color rgb="FFCCFFCC"/>
      <color rgb="FFFFFFCC"/>
      <color rgb="FFFFCCFF"/>
      <color rgb="FF0000FF"/>
      <color rgb="FFCCFF99"/>
      <color rgb="FFFFFF66"/>
      <color rgb="FFFF9999"/>
      <color rgb="FF00B0F0"/>
      <color rgb="FF00589A"/>
      <color rgb="FF098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9</xdr:row>
      <xdr:rowOff>0</xdr:rowOff>
    </xdr:from>
    <xdr:to>
      <xdr:col>10</xdr:col>
      <xdr:colOff>66675</xdr:colOff>
      <xdr:row>16</xdr:row>
      <xdr:rowOff>9525</xdr:rowOff>
    </xdr:to>
    <xdr:sp macro="" textlink="">
      <xdr:nvSpPr>
        <xdr:cNvPr id="5" name="Høyre klammeparentes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 bwMode="auto">
        <a:xfrm>
          <a:off x="9258300" y="1990725"/>
          <a:ext cx="200025" cy="1209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12</xdr:col>
      <xdr:colOff>171450</xdr:colOff>
      <xdr:row>34</xdr:row>
      <xdr:rowOff>19050</xdr:rowOff>
    </xdr:from>
    <xdr:to>
      <xdr:col>12</xdr:col>
      <xdr:colOff>314325</xdr:colOff>
      <xdr:row>36</xdr:row>
      <xdr:rowOff>190500</xdr:rowOff>
    </xdr:to>
    <xdr:sp macro="" textlink="">
      <xdr:nvSpPr>
        <xdr:cNvPr id="8" name="Høyre klammeparentes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 bwMode="auto">
        <a:xfrm>
          <a:off x="10877550" y="7010400"/>
          <a:ext cx="142875" cy="5715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8433" name="AutoShape 1">
          <a:extLst>
            <a:ext uri="{FF2B5EF4-FFF2-40B4-BE49-F238E27FC236}">
              <a16:creationId xmlns:a16="http://schemas.microsoft.com/office/drawing/2014/main" xmlns="" id="{00000000-0008-0000-0000-000001480000}"/>
            </a:ext>
          </a:extLst>
        </xdr:cNvPr>
        <xdr:cNvSpPr>
          <a:spLocks/>
        </xdr:cNvSpPr>
      </xdr:nvSpPr>
      <xdr:spPr bwMode="auto">
        <a:xfrm>
          <a:off x="3295650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 macro="" textlink="">
      <xdr:nvSpPr>
        <xdr:cNvPr id="18434" name="Line 2">
          <a:extLst>
            <a:ext uri="{FF2B5EF4-FFF2-40B4-BE49-F238E27FC236}">
              <a16:creationId xmlns:a16="http://schemas.microsoft.com/office/drawing/2014/main" xmlns="" id="{00000000-0008-0000-0000-000002480000}"/>
            </a:ext>
          </a:extLst>
        </xdr:cNvPr>
        <xdr:cNvSpPr>
          <a:spLocks noChangeShapeType="1"/>
        </xdr:cNvSpPr>
      </xdr:nvSpPr>
      <xdr:spPr bwMode="auto">
        <a:xfrm flipV="1">
          <a:off x="3609975" y="6286500"/>
          <a:ext cx="781050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 macro="" textlink="">
      <xdr:nvSpPr>
        <xdr:cNvPr id="18435" name="Line 3">
          <a:extLst>
            <a:ext uri="{FF2B5EF4-FFF2-40B4-BE49-F238E27FC236}">
              <a16:creationId xmlns:a16="http://schemas.microsoft.com/office/drawing/2014/main" xmlns="" id="{00000000-0008-0000-0000-000003480000}"/>
            </a:ext>
          </a:extLst>
        </xdr:cNvPr>
        <xdr:cNvSpPr>
          <a:spLocks noChangeShapeType="1"/>
        </xdr:cNvSpPr>
      </xdr:nvSpPr>
      <xdr:spPr bwMode="auto">
        <a:xfrm flipV="1">
          <a:off x="4152900" y="9544050"/>
          <a:ext cx="295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 macro="" textlink="">
      <xdr:nvSpPr>
        <xdr:cNvPr id="18436" name="Line 4">
          <a:extLst>
            <a:ext uri="{FF2B5EF4-FFF2-40B4-BE49-F238E27FC236}">
              <a16:creationId xmlns:a16="http://schemas.microsoft.com/office/drawing/2014/main" xmlns="" id="{00000000-0008-0000-0000-000004480000}"/>
            </a:ext>
          </a:extLst>
        </xdr:cNvPr>
        <xdr:cNvSpPr>
          <a:spLocks noChangeShapeType="1"/>
        </xdr:cNvSpPr>
      </xdr:nvSpPr>
      <xdr:spPr bwMode="auto">
        <a:xfrm flipV="1">
          <a:off x="4162425" y="9525000"/>
          <a:ext cx="9429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 macro="" textlink="">
      <xdr:nvSpPr>
        <xdr:cNvPr id="18437" name="Line 5">
          <a:extLst>
            <a:ext uri="{FF2B5EF4-FFF2-40B4-BE49-F238E27FC236}">
              <a16:creationId xmlns:a16="http://schemas.microsoft.com/office/drawing/2014/main" xmlns="" id="{00000000-0008-0000-0000-000005480000}"/>
            </a:ext>
          </a:extLst>
        </xdr:cNvPr>
        <xdr:cNvSpPr>
          <a:spLocks noChangeShapeType="1"/>
        </xdr:cNvSpPr>
      </xdr:nvSpPr>
      <xdr:spPr bwMode="auto">
        <a:xfrm>
          <a:off x="5676900" y="4476750"/>
          <a:ext cx="12668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 macro="" textlink="">
      <xdr:nvSpPr>
        <xdr:cNvPr id="18438" name="Line 6">
          <a:extLst>
            <a:ext uri="{FF2B5EF4-FFF2-40B4-BE49-F238E27FC236}">
              <a16:creationId xmlns:a16="http://schemas.microsoft.com/office/drawing/2014/main" xmlns="" id="{00000000-0008-0000-0000-000006480000}"/>
            </a:ext>
          </a:extLst>
        </xdr:cNvPr>
        <xdr:cNvSpPr>
          <a:spLocks noChangeShapeType="1"/>
        </xdr:cNvSpPr>
      </xdr:nvSpPr>
      <xdr:spPr bwMode="auto">
        <a:xfrm>
          <a:off x="2400300" y="4171950"/>
          <a:ext cx="11430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 macro="" textlink="">
      <xdr:nvSpPr>
        <xdr:cNvPr id="18439" name="Line 7">
          <a:extLst>
            <a:ext uri="{FF2B5EF4-FFF2-40B4-BE49-F238E27FC236}">
              <a16:creationId xmlns:a16="http://schemas.microsoft.com/office/drawing/2014/main" xmlns="" id="{00000000-0008-0000-0000-000007480000}"/>
            </a:ext>
          </a:extLst>
        </xdr:cNvPr>
        <xdr:cNvSpPr>
          <a:spLocks noChangeShapeType="1"/>
        </xdr:cNvSpPr>
      </xdr:nvSpPr>
      <xdr:spPr bwMode="auto">
        <a:xfrm flipH="1" flipV="1">
          <a:off x="4848225" y="7381875"/>
          <a:ext cx="1466850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 macro="" textlink="">
      <xdr:nvSpPr>
        <xdr:cNvPr id="18440" name="Line 8">
          <a:extLst>
            <a:ext uri="{FF2B5EF4-FFF2-40B4-BE49-F238E27FC236}">
              <a16:creationId xmlns:a16="http://schemas.microsoft.com/office/drawing/2014/main" xmlns="" id="{00000000-0008-0000-0000-000008480000}"/>
            </a:ext>
          </a:extLst>
        </xdr:cNvPr>
        <xdr:cNvSpPr>
          <a:spLocks noChangeShapeType="1"/>
        </xdr:cNvSpPr>
      </xdr:nvSpPr>
      <xdr:spPr bwMode="auto">
        <a:xfrm flipH="1" flipV="1">
          <a:off x="4219575" y="7372350"/>
          <a:ext cx="2085975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Z53"/>
  <sheetViews>
    <sheetView tabSelected="1" zoomScaleNormal="100" zoomScalePageLayoutView="90" workbookViewId="0">
      <selection activeCell="C9" sqref="C9"/>
    </sheetView>
  </sheetViews>
  <sheetFormatPr baseColWidth="10" defaultColWidth="9.85546875" defaultRowHeight="12.75" x14ac:dyDescent="0.2"/>
  <cols>
    <col min="1" max="1" width="7.42578125" style="84" customWidth="1"/>
    <col min="2" max="2" width="37.85546875" style="84" customWidth="1"/>
    <col min="3" max="3" width="11.42578125" style="80" customWidth="1"/>
    <col min="4" max="4" width="12.140625" style="81" hidden="1" customWidth="1"/>
    <col min="5" max="5" width="13.140625" style="81" customWidth="1"/>
    <col min="6" max="6" width="13" style="81" customWidth="1"/>
    <col min="7" max="8" width="11.7109375" style="81" customWidth="1"/>
    <col min="9" max="9" width="12.5703125" style="81" customWidth="1"/>
    <col min="10" max="13" width="9.85546875" style="84" hidden="1" customWidth="1"/>
    <col min="14" max="14" width="13.5703125" style="84" hidden="1" customWidth="1"/>
    <col min="15" max="15" width="15" style="84" hidden="1" customWidth="1"/>
    <col min="16" max="16" width="13.5703125" style="84" hidden="1" customWidth="1"/>
    <col min="17" max="17" width="11.85546875" style="84" hidden="1" customWidth="1"/>
    <col min="18" max="18" width="9.85546875" style="84" hidden="1" customWidth="1"/>
    <col min="19" max="19" width="10.28515625" style="84" hidden="1" customWidth="1"/>
    <col min="20" max="20" width="12.85546875" style="84" hidden="1" customWidth="1"/>
    <col min="21" max="21" width="9.85546875" style="84" hidden="1" customWidth="1"/>
    <col min="22" max="16384" width="9.85546875" style="84"/>
  </cols>
  <sheetData>
    <row r="1" spans="2:18" ht="15.75" x14ac:dyDescent="0.25">
      <c r="B1" s="776" t="s">
        <v>318</v>
      </c>
      <c r="E1" s="82"/>
      <c r="I1" s="83"/>
    </row>
    <row r="2" spans="2:18" ht="27" thickBot="1" x14ac:dyDescent="0.45">
      <c r="B2" s="777" t="s">
        <v>577</v>
      </c>
      <c r="C2" s="86"/>
      <c r="D2" s="87"/>
      <c r="E2" s="87"/>
      <c r="F2" s="87"/>
      <c r="G2" s="88"/>
      <c r="H2" s="89"/>
      <c r="I2" s="252" t="s">
        <v>2</v>
      </c>
    </row>
    <row r="3" spans="2:18" ht="14.25" customHeight="1" thickTop="1" x14ac:dyDescent="0.3">
      <c r="B3" s="90"/>
      <c r="C3" s="91"/>
      <c r="D3" s="92"/>
      <c r="E3" s="92"/>
      <c r="F3" s="92"/>
      <c r="G3" s="92"/>
      <c r="H3" s="92"/>
      <c r="I3" s="785" t="s">
        <v>582</v>
      </c>
    </row>
    <row r="4" spans="2:18" ht="23.25" x14ac:dyDescent="0.35">
      <c r="B4" s="93"/>
      <c r="C4" s="94"/>
      <c r="D4" s="95"/>
      <c r="E4" s="96" t="s">
        <v>3</v>
      </c>
      <c r="F4" s="97"/>
      <c r="G4" s="98" t="s">
        <v>4</v>
      </c>
      <c r="H4" s="99"/>
      <c r="I4" s="100"/>
    </row>
    <row r="5" spans="2:18" ht="18.75" x14ac:dyDescent="0.3">
      <c r="B5" s="101"/>
      <c r="C5" s="102"/>
      <c r="D5" s="103" t="s">
        <v>5</v>
      </c>
      <c r="E5" s="104" t="s">
        <v>6</v>
      </c>
      <c r="F5" s="105" t="s">
        <v>7</v>
      </c>
      <c r="G5" s="106"/>
      <c r="H5" s="107"/>
      <c r="I5" s="108"/>
    </row>
    <row r="6" spans="2:18" ht="21" x14ac:dyDescent="0.35">
      <c r="B6" s="109" t="s">
        <v>8</v>
      </c>
      <c r="C6" s="110" t="s">
        <v>9</v>
      </c>
      <c r="D6" s="111">
        <v>2020</v>
      </c>
      <c r="E6" s="112">
        <v>2021</v>
      </c>
      <c r="F6" s="113">
        <v>2022</v>
      </c>
      <c r="G6" s="114">
        <v>2023</v>
      </c>
      <c r="H6" s="115">
        <v>2024</v>
      </c>
      <c r="I6" s="116">
        <v>2025</v>
      </c>
    </row>
    <row r="7" spans="2:18" ht="15.75" x14ac:dyDescent="0.25">
      <c r="B7" s="123"/>
      <c r="C7" s="124"/>
      <c r="D7" s="125"/>
      <c r="E7" s="126"/>
      <c r="F7" s="542"/>
      <c r="G7" s="543"/>
      <c r="H7" s="440"/>
      <c r="I7" s="544"/>
    </row>
    <row r="8" spans="2:18" ht="15.75" x14ac:dyDescent="0.25">
      <c r="B8" s="123"/>
      <c r="C8" s="124"/>
      <c r="D8" s="125"/>
      <c r="E8" s="126"/>
      <c r="F8" s="542"/>
      <c r="G8" s="543"/>
      <c r="H8" s="440"/>
      <c r="I8" s="544"/>
    </row>
    <row r="9" spans="2:18" ht="31.5" x14ac:dyDescent="0.25">
      <c r="B9" s="782" t="s">
        <v>579</v>
      </c>
      <c r="C9" s="124" t="s">
        <v>575</v>
      </c>
      <c r="D9" s="125" t="e">
        <f>SUM(#REF!)</f>
        <v>#REF!</v>
      </c>
      <c r="E9" s="126">
        <f>+'Kap 8-9'!E26</f>
        <v>-1036087</v>
      </c>
      <c r="F9" s="542">
        <f>+'Kap 8-9'!F26</f>
        <v>-1100041</v>
      </c>
      <c r="G9" s="543">
        <f>+'Kap 8-9'!G26</f>
        <v>-1113845</v>
      </c>
      <c r="H9" s="440">
        <f>+'Kap 8-9'!H26</f>
        <v>-1117221</v>
      </c>
      <c r="I9" s="544">
        <f>+'Kap 8-9'!I26</f>
        <v>-1122462</v>
      </c>
      <c r="K9" s="84">
        <f>+F9-E9</f>
        <v>-63954</v>
      </c>
    </row>
    <row r="10" spans="2:18" ht="31.5" x14ac:dyDescent="0.25">
      <c r="B10" s="783" t="s">
        <v>580</v>
      </c>
      <c r="C10" s="124" t="s">
        <v>576</v>
      </c>
      <c r="D10" s="126"/>
      <c r="E10" s="164">
        <f>+'Kap 8-9'!E44</f>
        <v>51125</v>
      </c>
      <c r="F10" s="546">
        <f>+'Kap 8-9'!F44</f>
        <v>61200</v>
      </c>
      <c r="G10" s="547">
        <f>+'Kap 8-9'!G44</f>
        <v>72850</v>
      </c>
      <c r="H10" s="780">
        <f>+'Kap 8-9'!H44</f>
        <v>79620</v>
      </c>
      <c r="I10" s="779">
        <f>+'Kap 8-9'!I44</f>
        <v>81330</v>
      </c>
    </row>
    <row r="11" spans="2:18" ht="15.75" x14ac:dyDescent="0.25">
      <c r="B11" s="169" t="s">
        <v>574</v>
      </c>
      <c r="C11" s="133"/>
      <c r="D11" s="134"/>
      <c r="E11" s="195">
        <f>+E9+E10</f>
        <v>-984962</v>
      </c>
      <c r="F11" s="196">
        <f t="shared" ref="F11:I11" si="0">+F9+F10</f>
        <v>-1038841</v>
      </c>
      <c r="G11" s="197">
        <f t="shared" si="0"/>
        <v>-1040995</v>
      </c>
      <c r="H11" s="197">
        <f t="shared" si="0"/>
        <v>-1037601</v>
      </c>
      <c r="I11" s="198">
        <f t="shared" si="0"/>
        <v>-1041132</v>
      </c>
    </row>
    <row r="12" spans="2:18" ht="15.75" x14ac:dyDescent="0.25">
      <c r="B12" s="179"/>
      <c r="C12" s="124"/>
      <c r="D12" s="180"/>
      <c r="E12" s="181"/>
      <c r="F12" s="182"/>
      <c r="G12" s="183"/>
      <c r="H12" s="183"/>
      <c r="I12" s="184"/>
    </row>
    <row r="13" spans="2:18" ht="15.75" x14ac:dyDescent="0.25">
      <c r="B13" s="174" t="s">
        <v>26</v>
      </c>
      <c r="C13" s="124"/>
      <c r="D13" s="175"/>
      <c r="E13" s="126"/>
      <c r="F13" s="176"/>
      <c r="G13" s="177"/>
      <c r="H13" s="178"/>
      <c r="I13" s="178"/>
    </row>
    <row r="14" spans="2:18" ht="15.75" x14ac:dyDescent="0.25">
      <c r="B14" s="179" t="s">
        <v>184</v>
      </c>
      <c r="C14" s="124"/>
      <c r="D14" s="180"/>
      <c r="E14" s="181">
        <f>+D_Kolfa_!C56</f>
        <v>66978</v>
      </c>
      <c r="F14" s="182">
        <f>+D_Kolfa_!D56</f>
        <v>64548</v>
      </c>
      <c r="G14" s="183">
        <f>+D_Kolfa_!E56</f>
        <v>65948</v>
      </c>
      <c r="H14" s="183">
        <f>+D_Kolfa_!F56</f>
        <v>65348</v>
      </c>
      <c r="I14" s="184">
        <f>+D_Kolfa_!G56</f>
        <v>65348</v>
      </c>
      <c r="M14" s="81"/>
      <c r="R14" s="81"/>
    </row>
    <row r="15" spans="2:18" ht="15.75" x14ac:dyDescent="0.25">
      <c r="B15" s="123" t="s">
        <v>27</v>
      </c>
      <c r="C15" s="124"/>
      <c r="D15" s="180"/>
      <c r="E15" s="181">
        <f>+D_Kirken!C58</f>
        <v>5680</v>
      </c>
      <c r="F15" s="185">
        <f>+D_Kirken!D58</f>
        <v>5680</v>
      </c>
      <c r="G15" s="186">
        <f>+D_Kirken!E58</f>
        <v>5680</v>
      </c>
      <c r="H15" s="186">
        <f>+D_Kirken!F58</f>
        <v>5680</v>
      </c>
      <c r="I15" s="186">
        <f>+D_Kirken!G58</f>
        <v>5680</v>
      </c>
      <c r="M15" s="81"/>
      <c r="R15" s="81"/>
    </row>
    <row r="16" spans="2:18" ht="15.75" x14ac:dyDescent="0.25">
      <c r="B16" s="163" t="s">
        <v>61</v>
      </c>
      <c r="C16" s="124"/>
      <c r="D16" s="180"/>
      <c r="E16" s="181">
        <f>+'D_Kap 7'!C50</f>
        <v>-19231</v>
      </c>
      <c r="F16" s="182">
        <f>+'D_Kap 7'!D50</f>
        <v>44183</v>
      </c>
      <c r="G16" s="183">
        <f>+'D_Kap 7'!E50</f>
        <v>40999</v>
      </c>
      <c r="H16" s="183">
        <f>+'D_Kap 7'!F50</f>
        <v>44642</v>
      </c>
      <c r="I16" s="184">
        <f>+'D_Kap 7'!G50</f>
        <v>44878</v>
      </c>
      <c r="K16" s="81">
        <f>+F16-E16</f>
        <v>63414</v>
      </c>
      <c r="M16" s="81"/>
      <c r="R16" s="81"/>
    </row>
    <row r="17" spans="2:18" ht="15.75" x14ac:dyDescent="0.25">
      <c r="B17" s="123" t="s">
        <v>122</v>
      </c>
      <c r="C17" s="124"/>
      <c r="D17" s="180"/>
      <c r="E17" s="181">
        <f>+'D_Ku-Oppv'!C59</f>
        <v>422622</v>
      </c>
      <c r="F17" s="185">
        <f>+'D_Ku-Oppv'!D59</f>
        <v>410524</v>
      </c>
      <c r="G17" s="186">
        <f>+'D_Ku-Oppv'!E59</f>
        <v>410329</v>
      </c>
      <c r="H17" s="186">
        <f>+'D_Ku-Oppv'!F59</f>
        <v>410079</v>
      </c>
      <c r="I17" s="186">
        <f>+'D_Ku-Oppv'!G59</f>
        <v>410079</v>
      </c>
      <c r="M17" s="81"/>
      <c r="R17" s="81"/>
    </row>
    <row r="18" spans="2:18" ht="15.75" x14ac:dyDescent="0.25">
      <c r="B18" s="163" t="s">
        <v>188</v>
      </c>
      <c r="C18" s="124"/>
      <c r="D18" s="180"/>
      <c r="E18" s="187">
        <f>+D_H_O!C68</f>
        <v>419844</v>
      </c>
      <c r="F18" s="182">
        <f>+D_H_O!D68</f>
        <v>411043</v>
      </c>
      <c r="G18" s="186">
        <f>+D_H_O!E68</f>
        <v>411218</v>
      </c>
      <c r="H18" s="186">
        <f>+D_H_O!F68</f>
        <v>408090</v>
      </c>
      <c r="I18" s="186">
        <f>+D_H_O!G68</f>
        <v>408233</v>
      </c>
      <c r="M18" s="81"/>
      <c r="R18" s="81"/>
    </row>
    <row r="19" spans="2:18" ht="15.75" x14ac:dyDescent="0.25">
      <c r="B19" s="188" t="s">
        <v>183</v>
      </c>
      <c r="C19" s="129"/>
      <c r="D19" s="189"/>
      <c r="E19" s="190">
        <f>+'D Samf'!C56</f>
        <v>20687</v>
      </c>
      <c r="F19" s="191">
        <f>+'D Samf'!D56</f>
        <v>12687</v>
      </c>
      <c r="G19" s="192">
        <f>+'D Samf'!E56</f>
        <v>12687</v>
      </c>
      <c r="H19" s="192">
        <f>+'D Samf'!F56</f>
        <v>12687</v>
      </c>
      <c r="I19" s="192">
        <f>+'D Samf'!G56</f>
        <v>12687</v>
      </c>
      <c r="M19" s="81"/>
      <c r="R19" s="81"/>
    </row>
    <row r="20" spans="2:18" ht="15.75" x14ac:dyDescent="0.25">
      <c r="B20" s="188" t="s">
        <v>274</v>
      </c>
      <c r="C20" s="129"/>
      <c r="D20" s="189"/>
      <c r="E20" s="190">
        <f>+D_Teknisk!C59</f>
        <v>93562</v>
      </c>
      <c r="F20" s="191">
        <f>+D_Teknisk!D59</f>
        <v>91031.2</v>
      </c>
      <c r="G20" s="192">
        <f>+D_Teknisk!E59</f>
        <v>90887</v>
      </c>
      <c r="H20" s="192">
        <f>+D_Teknisk!F59</f>
        <v>90882</v>
      </c>
      <c r="I20" s="192">
        <f>+D_Teknisk!G59</f>
        <v>90882</v>
      </c>
      <c r="M20" s="81"/>
      <c r="R20" s="81"/>
    </row>
    <row r="21" spans="2:18" ht="15.75" x14ac:dyDescent="0.25">
      <c r="B21" s="163" t="s">
        <v>187</v>
      </c>
      <c r="C21" s="124"/>
      <c r="D21" s="180"/>
      <c r="E21" s="187"/>
      <c r="F21" s="182"/>
      <c r="G21" s="194"/>
      <c r="H21" s="194"/>
      <c r="I21" s="194"/>
    </row>
    <row r="22" spans="2:18" ht="15.75" customHeight="1" x14ac:dyDescent="0.25">
      <c r="B22" s="169" t="s">
        <v>68</v>
      </c>
      <c r="C22" s="133"/>
      <c r="D22" s="134">
        <f t="shared" ref="D22:I22" si="1">SUM(D13:D21)</f>
        <v>0</v>
      </c>
      <c r="E22" s="195">
        <f t="shared" si="1"/>
        <v>1010142</v>
      </c>
      <c r="F22" s="196">
        <f t="shared" si="1"/>
        <v>1039696.2</v>
      </c>
      <c r="G22" s="197">
        <f t="shared" si="1"/>
        <v>1037748</v>
      </c>
      <c r="H22" s="197">
        <f t="shared" si="1"/>
        <v>1037408</v>
      </c>
      <c r="I22" s="198">
        <f t="shared" si="1"/>
        <v>1037787</v>
      </c>
    </row>
    <row r="23" spans="2:18" ht="15.75" x14ac:dyDescent="0.25">
      <c r="B23" s="778"/>
      <c r="C23" s="124"/>
      <c r="D23" s="125"/>
      <c r="E23" s="164"/>
      <c r="F23" s="121"/>
      <c r="G23" s="122"/>
      <c r="H23" s="122"/>
      <c r="I23" s="122"/>
    </row>
    <row r="24" spans="2:18" ht="15.75" x14ac:dyDescent="0.25">
      <c r="B24" s="160" t="s">
        <v>329</v>
      </c>
      <c r="C24" s="124"/>
      <c r="D24" s="125"/>
      <c r="E24" s="166"/>
      <c r="F24" s="121"/>
      <c r="G24" s="122"/>
      <c r="H24" s="122"/>
      <c r="I24" s="122"/>
      <c r="N24" s="650" t="s">
        <v>339</v>
      </c>
      <c r="O24" s="650" t="s">
        <v>340</v>
      </c>
      <c r="P24" s="650" t="s">
        <v>341</v>
      </c>
      <c r="Q24" s="650" t="s">
        <v>342</v>
      </c>
    </row>
    <row r="25" spans="2:18" ht="15.75" x14ac:dyDescent="0.25">
      <c r="B25" s="450" t="s">
        <v>320</v>
      </c>
      <c r="C25" s="150">
        <v>9040</v>
      </c>
      <c r="D25" s="126"/>
      <c r="E25" s="164">
        <v>-4735</v>
      </c>
      <c r="F25" s="655">
        <f>-2346-9</f>
        <v>-2355</v>
      </c>
      <c r="G25" s="781"/>
      <c r="H25" s="122"/>
      <c r="I25" s="122"/>
      <c r="L25" s="84">
        <v>19400</v>
      </c>
      <c r="M25" s="84" t="s">
        <v>411</v>
      </c>
      <c r="N25" s="81">
        <f>SUM(F27:F35)</f>
        <v>-11715</v>
      </c>
      <c r="O25" s="81">
        <f t="shared" ref="O25:Q25" si="2">SUM(G27:G35)</f>
        <v>-14485</v>
      </c>
      <c r="P25" s="81">
        <f t="shared" si="2"/>
        <v>-170</v>
      </c>
      <c r="Q25" s="81">
        <f t="shared" si="2"/>
        <v>-310</v>
      </c>
    </row>
    <row r="26" spans="2:18" ht="15.75" x14ac:dyDescent="0.25">
      <c r="B26" s="450" t="s">
        <v>324</v>
      </c>
      <c r="C26" s="124">
        <v>9040</v>
      </c>
      <c r="D26" s="125"/>
      <c r="E26" s="164">
        <v>-11178</v>
      </c>
      <c r="F26" s="121"/>
      <c r="G26" s="122"/>
      <c r="H26" s="122"/>
      <c r="I26" s="122"/>
      <c r="L26" s="84">
        <v>19404</v>
      </c>
      <c r="M26" s="84" t="s">
        <v>412</v>
      </c>
      <c r="N26" s="81">
        <f>+F26</f>
        <v>0</v>
      </c>
      <c r="O26" s="81">
        <f t="shared" ref="O26:Q26" si="3">+G26</f>
        <v>0</v>
      </c>
      <c r="P26" s="81">
        <f t="shared" si="3"/>
        <v>0</v>
      </c>
      <c r="Q26" s="81">
        <f t="shared" si="3"/>
        <v>0</v>
      </c>
    </row>
    <row r="27" spans="2:18" ht="16.5" hidden="1" thickBot="1" x14ac:dyDescent="0.3">
      <c r="B27" s="450" t="s">
        <v>321</v>
      </c>
      <c r="C27" s="124">
        <v>9040</v>
      </c>
      <c r="D27" s="125"/>
      <c r="E27" s="166"/>
      <c r="F27" s="121"/>
      <c r="G27" s="122"/>
      <c r="H27" s="122"/>
      <c r="I27" s="122"/>
      <c r="L27" s="614"/>
      <c r="M27" s="614"/>
      <c r="N27" s="649">
        <f>SUM(N25:N26)</f>
        <v>-11715</v>
      </c>
      <c r="O27" s="649">
        <f>SUM(O25:O26)</f>
        <v>-14485</v>
      </c>
      <c r="P27" s="649">
        <f>SUM(P25:P26)</f>
        <v>-170</v>
      </c>
      <c r="Q27" s="649">
        <f>SUM(Q25:Q26)</f>
        <v>-310</v>
      </c>
    </row>
    <row r="28" spans="2:18" ht="15.75" hidden="1" x14ac:dyDescent="0.25">
      <c r="B28" s="450" t="s">
        <v>322</v>
      </c>
      <c r="C28" s="140">
        <v>9040</v>
      </c>
      <c r="D28" s="119"/>
      <c r="E28" s="161"/>
      <c r="F28" s="158"/>
      <c r="G28" s="162"/>
      <c r="H28" s="159"/>
      <c r="I28" s="159"/>
    </row>
    <row r="29" spans="2:18" ht="15.75" hidden="1" x14ac:dyDescent="0.25">
      <c r="B29" s="450" t="s">
        <v>323</v>
      </c>
      <c r="C29" s="124">
        <v>9040</v>
      </c>
      <c r="D29" s="126"/>
      <c r="E29" s="164"/>
      <c r="F29" s="121"/>
      <c r="G29" s="122"/>
      <c r="H29" s="122"/>
      <c r="I29" s="122"/>
    </row>
    <row r="30" spans="2:18" ht="15.75" x14ac:dyDescent="0.25">
      <c r="B30" s="450" t="s">
        <v>325</v>
      </c>
      <c r="C30" s="124">
        <v>9040</v>
      </c>
      <c r="D30" s="126"/>
      <c r="E30" s="164">
        <v>-12500</v>
      </c>
      <c r="F30" s="121"/>
      <c r="G30" s="122"/>
      <c r="H30" s="122"/>
      <c r="I30" s="122"/>
    </row>
    <row r="31" spans="2:18" ht="15.75" hidden="1" x14ac:dyDescent="0.25">
      <c r="B31" s="450" t="s">
        <v>326</v>
      </c>
      <c r="C31" s="422">
        <v>9040</v>
      </c>
      <c r="D31" s="538"/>
      <c r="E31" s="539"/>
      <c r="F31" s="540"/>
      <c r="G31" s="536"/>
      <c r="H31" s="506"/>
      <c r="I31" s="506"/>
    </row>
    <row r="32" spans="2:18" ht="15.75" x14ac:dyDescent="0.25">
      <c r="B32" s="450" t="s">
        <v>327</v>
      </c>
      <c r="C32" s="124">
        <v>9080</v>
      </c>
      <c r="D32" s="125"/>
      <c r="E32" s="164"/>
      <c r="F32" s="439">
        <v>-9215</v>
      </c>
      <c r="G32" s="440">
        <v>-14485</v>
      </c>
      <c r="H32" s="440">
        <v>-170</v>
      </c>
      <c r="I32" s="440">
        <v>-310</v>
      </c>
    </row>
    <row r="33" spans="2:26" ht="15.75" x14ac:dyDescent="0.25">
      <c r="B33" s="139" t="s">
        <v>328</v>
      </c>
      <c r="C33" s="150">
        <v>9040</v>
      </c>
      <c r="D33" s="126"/>
      <c r="E33" s="164">
        <v>-2560</v>
      </c>
      <c r="F33" s="439"/>
      <c r="G33" s="440"/>
      <c r="H33" s="440"/>
      <c r="I33" s="122"/>
    </row>
    <row r="34" spans="2:26" ht="15.75" x14ac:dyDescent="0.25">
      <c r="B34" s="450" t="s">
        <v>456</v>
      </c>
      <c r="C34" s="562">
        <v>9080</v>
      </c>
      <c r="D34" s="561"/>
      <c r="E34" s="166"/>
      <c r="F34" s="594">
        <v>-2500</v>
      </c>
      <c r="G34" s="440"/>
      <c r="H34" s="440"/>
      <c r="I34" s="122"/>
    </row>
    <row r="35" spans="2:26" ht="15.75" x14ac:dyDescent="0.25">
      <c r="B35" s="455" t="s">
        <v>312</v>
      </c>
      <c r="C35" s="479">
        <v>9040</v>
      </c>
      <c r="D35" s="456"/>
      <c r="E35" s="166">
        <v>-1000</v>
      </c>
      <c r="F35" s="505"/>
      <c r="G35" s="122"/>
      <c r="H35" s="122"/>
      <c r="I35" s="122"/>
    </row>
    <row r="36" spans="2:26" ht="15.75" x14ac:dyDescent="0.25">
      <c r="B36" s="537" t="s">
        <v>330</v>
      </c>
      <c r="C36" s="422"/>
      <c r="D36" s="538"/>
      <c r="E36" s="539"/>
      <c r="F36" s="540"/>
      <c r="G36" s="536"/>
      <c r="H36" s="506"/>
      <c r="I36" s="506"/>
    </row>
    <row r="37" spans="2:26" ht="15.75" x14ac:dyDescent="0.25">
      <c r="B37" s="481" t="s">
        <v>320</v>
      </c>
      <c r="C37" s="467">
        <v>9040</v>
      </c>
      <c r="D37" s="456"/>
      <c r="E37" s="482">
        <v>340</v>
      </c>
      <c r="F37" s="439">
        <v>1500</v>
      </c>
      <c r="G37" s="440">
        <v>1205</v>
      </c>
      <c r="H37" s="440"/>
      <c r="I37" s="440">
        <v>1150</v>
      </c>
      <c r="K37" s="84" t="s">
        <v>473</v>
      </c>
      <c r="W37" s="81"/>
    </row>
    <row r="38" spans="2:26" ht="15.75" hidden="1" x14ac:dyDescent="0.25">
      <c r="B38" s="450" t="s">
        <v>322</v>
      </c>
      <c r="C38" s="140">
        <v>9040</v>
      </c>
      <c r="D38" s="538"/>
      <c r="E38" s="539"/>
      <c r="F38" s="158"/>
      <c r="G38" s="162"/>
      <c r="H38" s="506"/>
      <c r="I38" s="506"/>
    </row>
    <row r="39" spans="2:26" ht="15.75" hidden="1" x14ac:dyDescent="0.25">
      <c r="B39" s="450" t="s">
        <v>323</v>
      </c>
      <c r="C39" s="124">
        <v>9040</v>
      </c>
      <c r="D39" s="538"/>
      <c r="E39" s="539"/>
      <c r="F39" s="121"/>
      <c r="G39" s="122"/>
      <c r="H39" s="506"/>
      <c r="I39" s="506"/>
    </row>
    <row r="40" spans="2:26" ht="15.75" hidden="1" x14ac:dyDescent="0.25">
      <c r="B40" s="450" t="s">
        <v>324</v>
      </c>
      <c r="C40" s="124">
        <v>9040</v>
      </c>
      <c r="D40" s="538"/>
      <c r="E40" s="539"/>
      <c r="F40" s="540"/>
      <c r="G40" s="536"/>
      <c r="H40" s="506"/>
      <c r="I40" s="506"/>
    </row>
    <row r="41" spans="2:26" ht="15.75" hidden="1" x14ac:dyDescent="0.25">
      <c r="B41" s="139" t="s">
        <v>328</v>
      </c>
      <c r="C41" s="150">
        <v>9040</v>
      </c>
      <c r="D41" s="538"/>
      <c r="E41" s="539"/>
      <c r="F41" s="540"/>
      <c r="G41" s="536"/>
      <c r="H41" s="506"/>
      <c r="I41" s="506"/>
    </row>
    <row r="42" spans="2:26" ht="15.75" x14ac:dyDescent="0.25">
      <c r="B42" s="481" t="s">
        <v>295</v>
      </c>
      <c r="C42" s="467">
        <v>9080</v>
      </c>
      <c r="D42" s="456"/>
      <c r="E42" s="166">
        <v>3455</v>
      </c>
      <c r="F42" s="656">
        <f>9215+2500</f>
        <v>11715</v>
      </c>
      <c r="G42" s="440">
        <v>14485</v>
      </c>
      <c r="H42" s="440">
        <v>170</v>
      </c>
      <c r="I42" s="440">
        <v>310</v>
      </c>
    </row>
    <row r="43" spans="2:26" ht="15.75" x14ac:dyDescent="0.25">
      <c r="B43" s="450" t="s">
        <v>425</v>
      </c>
      <c r="C43" s="422">
        <v>9040</v>
      </c>
      <c r="D43" s="538"/>
      <c r="E43" s="539">
        <v>2998</v>
      </c>
      <c r="F43" s="540"/>
      <c r="G43" s="536"/>
      <c r="H43" s="506"/>
      <c r="I43" s="506"/>
    </row>
    <row r="44" spans="2:26" ht="15.75" hidden="1" x14ac:dyDescent="0.25">
      <c r="B44" s="450"/>
      <c r="C44" s="422"/>
      <c r="D44" s="538"/>
      <c r="E44" s="539"/>
      <c r="F44" s="540"/>
      <c r="G44" s="536"/>
      <c r="H44" s="506"/>
      <c r="I44" s="506"/>
    </row>
    <row r="45" spans="2:26" ht="15.75" x14ac:dyDescent="0.25">
      <c r="B45" s="169" t="s">
        <v>25</v>
      </c>
      <c r="C45" s="133"/>
      <c r="D45" s="170">
        <f>SUM(D24:D43)</f>
        <v>0</v>
      </c>
      <c r="E45" s="170">
        <f>SUM(E24:E44)</f>
        <v>-25180</v>
      </c>
      <c r="F45" s="171">
        <f>SUM(F24:F44)</f>
        <v>-855</v>
      </c>
      <c r="G45" s="172">
        <f>SUM(G24:G44)</f>
        <v>1205</v>
      </c>
      <c r="H45" s="172">
        <f>SUM(H24:H44)</f>
        <v>0</v>
      </c>
      <c r="I45" s="541">
        <f>SUM(I24:I44)</f>
        <v>1150</v>
      </c>
      <c r="K45" s="81">
        <f>+F45-E45</f>
        <v>24325</v>
      </c>
      <c r="X45" s="81"/>
      <c r="Y45" s="81"/>
      <c r="Z45" s="81"/>
    </row>
    <row r="46" spans="2:26" ht="16.5" thickBot="1" x14ac:dyDescent="0.3">
      <c r="B46" s="199"/>
      <c r="C46" s="200"/>
      <c r="D46" s="201"/>
      <c r="E46" s="201"/>
      <c r="F46" s="202"/>
      <c r="G46" s="203"/>
      <c r="H46" s="203"/>
      <c r="I46" s="204"/>
    </row>
    <row r="47" spans="2:26" ht="18.75" customHeight="1" thickBot="1" x14ac:dyDescent="0.3">
      <c r="B47" s="205" t="s">
        <v>496</v>
      </c>
      <c r="C47" s="206"/>
      <c r="D47" s="207" t="e">
        <f>+D9+#REF!+D45+D22</f>
        <v>#REF!</v>
      </c>
      <c r="E47" s="207">
        <f>+E11+E45+E22</f>
        <v>0</v>
      </c>
      <c r="F47" s="208">
        <f t="shared" ref="F47:I47" si="4">+F11+F45+F22</f>
        <v>0.19999999995343387</v>
      </c>
      <c r="G47" s="460">
        <f t="shared" si="4"/>
        <v>-2042</v>
      </c>
      <c r="H47" s="461">
        <f t="shared" si="4"/>
        <v>-193</v>
      </c>
      <c r="I47" s="461">
        <f t="shared" si="4"/>
        <v>-2195</v>
      </c>
    </row>
    <row r="48" spans="2:26" x14ac:dyDescent="0.2">
      <c r="D48" s="209"/>
      <c r="E48" s="209"/>
      <c r="F48" s="209"/>
      <c r="G48" s="209"/>
      <c r="H48" s="209"/>
      <c r="I48" s="209"/>
    </row>
    <row r="49" spans="2:9" ht="15.75" x14ac:dyDescent="0.25">
      <c r="B49" s="436" t="s">
        <v>319</v>
      </c>
      <c r="C49" s="437">
        <f>SUM(F47:I47)</f>
        <v>-4429.8000000000466</v>
      </c>
    </row>
    <row r="53" spans="2:9" x14ac:dyDescent="0.2">
      <c r="F53" s="615"/>
      <c r="H53" s="84"/>
      <c r="I53" s="84"/>
    </row>
  </sheetData>
  <pageMargins left="0.39370078740157483" right="0.78740157480314965" top="0.59055118110236227" bottom="0.78740157480314965" header="0.51181102362204722" footer="0.51181102362204722"/>
  <pageSetup paperSize="9" scale="82" firstPageNumber="0" fitToHeight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zoomScalePageLayoutView="110" workbookViewId="0">
      <selection activeCell="G3" sqref="G3"/>
    </sheetView>
  </sheetViews>
  <sheetFormatPr baseColWidth="10" defaultColWidth="9.85546875" defaultRowHeight="12.75" x14ac:dyDescent="0.2"/>
  <cols>
    <col min="1" max="1" width="39.140625" style="84" customWidth="1"/>
    <col min="2" max="2" width="12.7109375" style="210" customWidth="1"/>
    <col min="3" max="3" width="11.140625" style="81" customWidth="1"/>
    <col min="4" max="7" width="11.7109375" style="81" customWidth="1"/>
    <col min="8" max="8" width="9.85546875" style="84"/>
    <col min="9" max="28" width="9.85546875" style="84" customWidth="1"/>
    <col min="29" max="16384" width="9.85546875" style="84"/>
  </cols>
  <sheetData>
    <row r="1" spans="1:18" ht="15.75" x14ac:dyDescent="0.25">
      <c r="G1" s="211"/>
    </row>
    <row r="2" spans="1:18" ht="27" thickBot="1" x14ac:dyDescent="0.45">
      <c r="A2" s="85" t="s">
        <v>40</v>
      </c>
      <c r="B2" s="212"/>
      <c r="C2" s="87"/>
      <c r="D2" s="87"/>
      <c r="E2" s="87"/>
      <c r="F2" s="213"/>
      <c r="G2" s="214" t="s">
        <v>2</v>
      </c>
    </row>
    <row r="3" spans="1:18" ht="19.5" thickTop="1" x14ac:dyDescent="0.3">
      <c r="A3" s="90"/>
      <c r="B3" s="215"/>
      <c r="C3" s="92"/>
      <c r="D3" s="92"/>
      <c r="E3" s="92"/>
      <c r="F3" s="92"/>
      <c r="G3" s="785" t="s">
        <v>582</v>
      </c>
    </row>
    <row r="4" spans="1:18" ht="23.25" x14ac:dyDescent="0.35">
      <c r="A4" s="93"/>
      <c r="B4" s="216"/>
      <c r="C4" s="386" t="s">
        <v>3</v>
      </c>
      <c r="D4" s="217"/>
      <c r="E4" s="387" t="s">
        <v>4</v>
      </c>
      <c r="F4" s="388"/>
      <c r="G4" s="640"/>
    </row>
    <row r="5" spans="1:18" ht="18.75" x14ac:dyDescent="0.3">
      <c r="A5" s="101"/>
      <c r="B5" s="102"/>
      <c r="C5" s="103" t="s">
        <v>6</v>
      </c>
      <c r="D5" s="219" t="s">
        <v>7</v>
      </c>
      <c r="E5" s="389"/>
      <c r="F5" s="390"/>
      <c r="G5" s="641"/>
    </row>
    <row r="6" spans="1:18" ht="21" x14ac:dyDescent="0.35">
      <c r="A6" s="109" t="s">
        <v>41</v>
      </c>
      <c r="B6" s="110" t="s">
        <v>42</v>
      </c>
      <c r="C6" s="391">
        <v>2021</v>
      </c>
      <c r="D6" s="392">
        <v>2022</v>
      </c>
      <c r="E6" s="223">
        <v>2023</v>
      </c>
      <c r="F6" s="224">
        <v>2024</v>
      </c>
      <c r="G6" s="642">
        <v>2025</v>
      </c>
    </row>
    <row r="7" spans="1:18" ht="15.75" x14ac:dyDescent="0.25">
      <c r="A7" s="139"/>
      <c r="B7" s="235"/>
      <c r="C7" s="393"/>
      <c r="D7" s="394"/>
      <c r="E7" s="122"/>
      <c r="F7" s="122"/>
      <c r="G7" s="343"/>
    </row>
    <row r="8" spans="1:18" ht="15.75" x14ac:dyDescent="0.25">
      <c r="A8" s="239" t="s">
        <v>130</v>
      </c>
      <c r="B8" s="150"/>
      <c r="C8" s="305"/>
      <c r="D8" s="307"/>
      <c r="E8" s="395"/>
      <c r="F8" s="395"/>
      <c r="G8" s="446"/>
    </row>
    <row r="9" spans="1:18" ht="15.75" x14ac:dyDescent="0.25">
      <c r="A9" s="165" t="s">
        <v>184</v>
      </c>
      <c r="B9" s="150"/>
      <c r="C9" s="305">
        <f>+I_Kolfa_!E39</f>
        <v>26915</v>
      </c>
      <c r="D9" s="233">
        <f>+I_Kolfa_!F39</f>
        <v>15325</v>
      </c>
      <c r="E9" s="238">
        <f>+I_Kolfa_!G39</f>
        <v>15435</v>
      </c>
      <c r="F9" s="238">
        <f>+I_Kolfa_!H39</f>
        <v>12975</v>
      </c>
      <c r="G9" s="446">
        <f>+I_Kolfa_!I39</f>
        <v>8975</v>
      </c>
      <c r="O9" s="81"/>
      <c r="P9" s="81"/>
      <c r="Q9" s="81"/>
      <c r="R9" s="81"/>
    </row>
    <row r="10" spans="1:18" ht="15.75" x14ac:dyDescent="0.25">
      <c r="A10" s="123" t="s">
        <v>27</v>
      </c>
      <c r="B10" s="150"/>
      <c r="C10" s="305">
        <f>+I_Kirken!D50</f>
        <v>0</v>
      </c>
      <c r="D10" s="233">
        <f>+I_Kirken!E50</f>
        <v>0</v>
      </c>
      <c r="E10" s="238">
        <f>+I_Kirken!F50</f>
        <v>0</v>
      </c>
      <c r="F10" s="238">
        <f>+I_Kirken!G50</f>
        <v>2000</v>
      </c>
      <c r="G10" s="446">
        <f>+I_Kirken!H50</f>
        <v>0</v>
      </c>
      <c r="O10" s="81"/>
      <c r="P10" s="81"/>
      <c r="Q10" s="81"/>
      <c r="R10" s="81"/>
    </row>
    <row r="11" spans="1:18" ht="15.75" x14ac:dyDescent="0.25">
      <c r="A11" s="123" t="s">
        <v>121</v>
      </c>
      <c r="B11" s="150"/>
      <c r="C11" s="305">
        <f>+'I_Ku-Oppv'!D49</f>
        <v>117785</v>
      </c>
      <c r="D11" s="233">
        <f>+'I_Ku-Oppv'!E49</f>
        <v>14700</v>
      </c>
      <c r="E11" s="238">
        <f>+'I_Ku-Oppv'!F49</f>
        <v>2000</v>
      </c>
      <c r="F11" s="238">
        <f>+'I_Ku-Oppv'!G49</f>
        <v>2000</v>
      </c>
      <c r="G11" s="446">
        <f>+'I_Ku-Oppv'!H49</f>
        <v>32000</v>
      </c>
      <c r="I11" s="697" t="s">
        <v>406</v>
      </c>
      <c r="J11" s="698" t="s">
        <v>405</v>
      </c>
      <c r="K11" s="698"/>
      <c r="L11" s="698"/>
      <c r="M11" s="698"/>
      <c r="N11" s="699"/>
      <c r="O11" s="81"/>
      <c r="P11" s="81"/>
      <c r="Q11" s="81"/>
      <c r="R11" s="81"/>
    </row>
    <row r="12" spans="1:18" ht="15.75" x14ac:dyDescent="0.25">
      <c r="A12" s="165" t="s">
        <v>188</v>
      </c>
      <c r="B12" s="150"/>
      <c r="C12" s="305">
        <f>+I_H_O!D48</f>
        <v>-3390</v>
      </c>
      <c r="D12" s="233">
        <f>+I_H_O!E48</f>
        <v>11440</v>
      </c>
      <c r="E12" s="238">
        <f>+I_H_O!F48</f>
        <v>43750</v>
      </c>
      <c r="F12" s="238">
        <f>+I_H_O!G48</f>
        <v>40500</v>
      </c>
      <c r="G12" s="446">
        <f>+I_H_O!H48</f>
        <v>6700</v>
      </c>
      <c r="I12" s="700"/>
      <c r="J12" s="92">
        <f>SUM(D9:D14)+D17</f>
        <v>250180</v>
      </c>
      <c r="K12" s="92">
        <f>SUM(E9:E14)+E17</f>
        <v>92635</v>
      </c>
      <c r="L12" s="92">
        <f>SUM(F9:F14)+F17</f>
        <v>62425</v>
      </c>
      <c r="M12" s="92">
        <f>SUM(G9:G14)+G17</f>
        <v>51975</v>
      </c>
      <c r="N12" s="701"/>
      <c r="O12" s="81"/>
      <c r="P12" s="81"/>
      <c r="Q12" s="81"/>
      <c r="R12" s="81"/>
    </row>
    <row r="13" spans="1:18" ht="15.75" x14ac:dyDescent="0.25">
      <c r="A13" s="396" t="s">
        <v>183</v>
      </c>
      <c r="B13" s="243"/>
      <c r="C13" s="305">
        <f>+I_Samf!E41</f>
        <v>-4720</v>
      </c>
      <c r="D13" s="233">
        <f>+I_Samf!F41</f>
        <v>1850</v>
      </c>
      <c r="E13" s="236">
        <f>+I_Samf!G41</f>
        <v>250</v>
      </c>
      <c r="F13" s="236">
        <f>+I_Samf!H41</f>
        <v>700</v>
      </c>
      <c r="G13" s="446">
        <f>+I_Samf!I41</f>
        <v>0</v>
      </c>
      <c r="I13" s="705">
        <v>0.16</v>
      </c>
      <c r="J13" s="706">
        <f>+J12/(100%+$I$13)</f>
        <v>215672.41379310345</v>
      </c>
      <c r="K13" s="706">
        <f>+K12/(100%+$I$13)</f>
        <v>79857.758620689667</v>
      </c>
      <c r="L13" s="706">
        <f>+L12/(100%+$I$13)</f>
        <v>53814.655172413797</v>
      </c>
      <c r="M13" s="706">
        <f>+M12/(100%+$I$13)</f>
        <v>44806.034482758623</v>
      </c>
      <c r="N13" s="701"/>
      <c r="O13" s="81"/>
      <c r="P13" s="81"/>
      <c r="Q13" s="81"/>
      <c r="R13" s="81"/>
    </row>
    <row r="14" spans="1:18" ht="15.75" x14ac:dyDescent="0.25">
      <c r="A14" s="396" t="s">
        <v>186</v>
      </c>
      <c r="B14" s="243"/>
      <c r="C14" s="305">
        <f>+I_Teknisk!E43</f>
        <v>34660</v>
      </c>
      <c r="D14" s="233">
        <f>+I_Teknisk!F43</f>
        <v>216865</v>
      </c>
      <c r="E14" s="238">
        <f>+I_Teknisk!G43</f>
        <v>41200</v>
      </c>
      <c r="F14" s="238">
        <f>+I_Teknisk!H43</f>
        <v>14250</v>
      </c>
      <c r="G14" s="446">
        <f>+I_Teknisk!I43</f>
        <v>14300</v>
      </c>
      <c r="I14" s="700"/>
      <c r="J14" s="92">
        <f>+J12-J13</f>
        <v>34507.586206896551</v>
      </c>
      <c r="K14" s="92">
        <f t="shared" ref="K14:M14" si="0">+K12-K13</f>
        <v>12777.241379310333</v>
      </c>
      <c r="L14" s="92">
        <f t="shared" si="0"/>
        <v>8610.3448275862029</v>
      </c>
      <c r="M14" s="92">
        <f t="shared" si="0"/>
        <v>7168.9655172413768</v>
      </c>
      <c r="N14" s="707">
        <f>SUM(J14:M14)</f>
        <v>63064.137931034464</v>
      </c>
      <c r="O14" s="81"/>
      <c r="P14" s="81"/>
      <c r="Q14" s="81"/>
      <c r="R14" s="81"/>
    </row>
    <row r="15" spans="1:18" ht="15.75" x14ac:dyDescent="0.25">
      <c r="A15" s="165" t="s">
        <v>43</v>
      </c>
      <c r="B15" s="150"/>
      <c r="C15" s="305">
        <f>+I_VAR!D17</f>
        <v>-34200</v>
      </c>
      <c r="D15" s="233">
        <f>+I_VAR!E17</f>
        <v>36500</v>
      </c>
      <c r="E15" s="238">
        <f>+I_VAR!F17</f>
        <v>56300</v>
      </c>
      <c r="F15" s="238">
        <f>+I_VAR!G17</f>
        <v>27100</v>
      </c>
      <c r="G15" s="446">
        <f>+I_VAR!H17</f>
        <v>41900</v>
      </c>
      <c r="I15" s="700"/>
      <c r="J15" s="92">
        <v>34250</v>
      </c>
      <c r="K15" s="92">
        <v>12500</v>
      </c>
      <c r="L15" s="92">
        <v>8600</v>
      </c>
      <c r="M15" s="92">
        <v>7750</v>
      </c>
      <c r="N15" s="708">
        <f>SUM(J15:M15)</f>
        <v>63100</v>
      </c>
      <c r="Q15" s="81"/>
      <c r="R15" s="81"/>
    </row>
    <row r="16" spans="1:18" ht="15.75" x14ac:dyDescent="0.25">
      <c r="A16" s="165" t="s">
        <v>44</v>
      </c>
      <c r="B16" s="150"/>
      <c r="C16" s="305">
        <f>+I_VAR!D33</f>
        <v>-3000</v>
      </c>
      <c r="D16" s="233">
        <f>+I_VAR!E33</f>
        <v>17200</v>
      </c>
      <c r="E16" s="238">
        <f>+I_VAR!F33</f>
        <v>13900</v>
      </c>
      <c r="F16" s="238">
        <f>+I_VAR!G33</f>
        <v>9900</v>
      </c>
      <c r="G16" s="446">
        <f>+I_VAR!H33</f>
        <v>12300</v>
      </c>
      <c r="I16" s="702"/>
      <c r="J16" s="703"/>
      <c r="K16" s="703"/>
      <c r="L16" s="703"/>
      <c r="M16" s="703"/>
      <c r="N16" s="704">
        <f>+N14-N15</f>
        <v>-35.862068965536309</v>
      </c>
      <c r="Q16" s="81"/>
      <c r="R16" s="81"/>
    </row>
    <row r="17" spans="1:20" ht="15.75" x14ac:dyDescent="0.25">
      <c r="A17" s="163" t="s">
        <v>299</v>
      </c>
      <c r="B17" s="328">
        <v>1952</v>
      </c>
      <c r="C17" s="305">
        <v>-10000</v>
      </c>
      <c r="D17" s="307">
        <v>-10000</v>
      </c>
      <c r="E17" s="395">
        <v>-10000</v>
      </c>
      <c r="F17" s="238">
        <v>-10000</v>
      </c>
      <c r="G17" s="238">
        <v>-10000</v>
      </c>
      <c r="R17" s="81"/>
    </row>
    <row r="18" spans="1:20" ht="15.75" x14ac:dyDescent="0.25">
      <c r="A18" s="132" t="s">
        <v>45</v>
      </c>
      <c r="B18" s="397"/>
      <c r="C18" s="248">
        <f>SUM(C8:C17)</f>
        <v>124050</v>
      </c>
      <c r="D18" s="249">
        <f>SUM(D8:D17)</f>
        <v>303880</v>
      </c>
      <c r="E18" s="172">
        <f>SUM(E8:E17)</f>
        <v>162835</v>
      </c>
      <c r="F18" s="172">
        <f>SUM(F8:F17)</f>
        <v>99425</v>
      </c>
      <c r="G18" s="639">
        <f>SUM(G8:G17)</f>
        <v>106175</v>
      </c>
    </row>
    <row r="19" spans="1:20" ht="15.75" x14ac:dyDescent="0.25">
      <c r="A19" s="139" t="s">
        <v>46</v>
      </c>
      <c r="B19" s="235">
        <v>1196</v>
      </c>
      <c r="C19" s="393">
        <v>35000</v>
      </c>
      <c r="D19" s="121">
        <v>30000</v>
      </c>
      <c r="E19" s="122">
        <v>30000</v>
      </c>
      <c r="F19" s="122">
        <v>30000</v>
      </c>
      <c r="G19" s="543">
        <v>30000</v>
      </c>
    </row>
    <row r="20" spans="1:20" ht="15.75" x14ac:dyDescent="0.25">
      <c r="A20" s="132" t="s">
        <v>47</v>
      </c>
      <c r="B20" s="397"/>
      <c r="C20" s="248">
        <f>+C18+C19</f>
        <v>159050</v>
      </c>
      <c r="D20" s="249">
        <f>+D18+D19</f>
        <v>333880</v>
      </c>
      <c r="E20" s="172">
        <f>+E18+E19</f>
        <v>192835</v>
      </c>
      <c r="F20" s="173">
        <f>+F18+F19</f>
        <v>129425</v>
      </c>
      <c r="G20" s="639">
        <f>+G18+G19</f>
        <v>136175</v>
      </c>
    </row>
    <row r="21" spans="1:20" ht="15.75" x14ac:dyDescent="0.25">
      <c r="A21" s="400"/>
      <c r="B21" s="401"/>
      <c r="C21" s="334"/>
      <c r="D21" s="637"/>
      <c r="E21" s="203"/>
      <c r="F21" s="204"/>
      <c r="G21" s="643"/>
    </row>
    <row r="22" spans="1:20" ht="15.75" x14ac:dyDescent="0.25">
      <c r="A22" s="165" t="s">
        <v>109</v>
      </c>
      <c r="B22" s="402">
        <v>1999</v>
      </c>
      <c r="C22" s="305">
        <v>5950</v>
      </c>
      <c r="D22" s="439">
        <f>+D38+D40</f>
        <v>5950</v>
      </c>
      <c r="E22" s="440">
        <f>+E38+E40</f>
        <v>5950</v>
      </c>
      <c r="F22" s="440">
        <f>+F38+F40</f>
        <v>5950</v>
      </c>
      <c r="G22" s="543">
        <f>+G38+G40</f>
        <v>5950</v>
      </c>
      <c r="Q22" s="84">
        <v>35480</v>
      </c>
      <c r="R22" s="84">
        <v>1800</v>
      </c>
      <c r="S22" s="84">
        <v>880</v>
      </c>
      <c r="T22" s="84">
        <v>1999</v>
      </c>
    </row>
    <row r="23" spans="1:20" ht="15.75" x14ac:dyDescent="0.25">
      <c r="A23" s="165" t="s">
        <v>180</v>
      </c>
      <c r="B23" s="402">
        <v>1999</v>
      </c>
      <c r="C23" s="305"/>
      <c r="D23" s="121"/>
      <c r="E23" s="122"/>
      <c r="F23" s="440">
        <v>0</v>
      </c>
      <c r="G23" s="343"/>
    </row>
    <row r="24" spans="1:20" ht="15.75" x14ac:dyDescent="0.25">
      <c r="A24" s="709" t="s">
        <v>481</v>
      </c>
      <c r="B24" s="724">
        <v>1999</v>
      </c>
      <c r="C24" s="726"/>
      <c r="D24" s="594"/>
      <c r="E24" s="440"/>
      <c r="F24" s="440"/>
      <c r="G24" s="543">
        <v>4000</v>
      </c>
    </row>
    <row r="25" spans="1:20" ht="15.75" x14ac:dyDescent="0.25">
      <c r="A25" s="165" t="s">
        <v>120</v>
      </c>
      <c r="B25" s="402">
        <v>1999</v>
      </c>
      <c r="C25" s="305">
        <v>4000</v>
      </c>
      <c r="D25" s="121">
        <v>4000</v>
      </c>
      <c r="E25" s="122">
        <v>4000</v>
      </c>
      <c r="F25" s="122">
        <v>4000</v>
      </c>
      <c r="G25" s="543">
        <v>4000</v>
      </c>
      <c r="Q25" s="84">
        <v>35486</v>
      </c>
      <c r="R25" s="84">
        <v>1800</v>
      </c>
      <c r="S25" s="84">
        <v>880</v>
      </c>
      <c r="T25" s="84">
        <v>1999</v>
      </c>
    </row>
    <row r="26" spans="1:20" ht="15.75" x14ac:dyDescent="0.25">
      <c r="A26" s="165" t="s">
        <v>445</v>
      </c>
      <c r="B26" s="402">
        <v>1999</v>
      </c>
      <c r="C26" s="305">
        <v>10000</v>
      </c>
      <c r="D26" s="439">
        <v>10000</v>
      </c>
      <c r="E26" s="440">
        <v>10000</v>
      </c>
      <c r="F26" s="440">
        <v>14000</v>
      </c>
      <c r="G26" s="543">
        <v>14000</v>
      </c>
      <c r="Q26" s="84">
        <v>35400</v>
      </c>
      <c r="R26" s="84">
        <v>1800</v>
      </c>
      <c r="S26" s="84">
        <v>880</v>
      </c>
      <c r="T26" s="84">
        <v>1999</v>
      </c>
    </row>
    <row r="27" spans="1:20" ht="15.75" x14ac:dyDescent="0.25">
      <c r="A27" s="132" t="s">
        <v>382</v>
      </c>
      <c r="B27" s="404"/>
      <c r="C27" s="248">
        <f>SUM(C22:C26)</f>
        <v>19950</v>
      </c>
      <c r="D27" s="249">
        <f t="shared" ref="D27:G27" si="1">SUM(D22:D26)</f>
        <v>19950</v>
      </c>
      <c r="E27" s="172">
        <f t="shared" si="1"/>
        <v>19950</v>
      </c>
      <c r="F27" s="172">
        <f t="shared" si="1"/>
        <v>23950</v>
      </c>
      <c r="G27" s="639">
        <f t="shared" si="1"/>
        <v>27950</v>
      </c>
    </row>
    <row r="28" spans="1:20" ht="15.75" x14ac:dyDescent="0.25">
      <c r="A28" s="139"/>
      <c r="B28" s="235"/>
      <c r="C28" s="393"/>
      <c r="D28" s="394"/>
      <c r="E28" s="162"/>
      <c r="F28" s="159"/>
      <c r="G28" s="644"/>
    </row>
    <row r="29" spans="1:20" ht="15.75" x14ac:dyDescent="0.25">
      <c r="A29" s="239" t="s">
        <v>48</v>
      </c>
      <c r="B29" s="150"/>
      <c r="C29" s="305"/>
      <c r="D29" s="121"/>
      <c r="E29" s="122"/>
      <c r="F29" s="122"/>
      <c r="G29" s="343"/>
    </row>
    <row r="30" spans="1:20" ht="15.75" x14ac:dyDescent="0.25">
      <c r="A30" s="151" t="s">
        <v>49</v>
      </c>
      <c r="B30" s="328">
        <v>1999</v>
      </c>
      <c r="C30" s="305">
        <f>43500-43500</f>
        <v>0</v>
      </c>
      <c r="D30" s="439">
        <f>+D15+D16</f>
        <v>53700</v>
      </c>
      <c r="E30" s="440">
        <f>+E15+E16</f>
        <v>70200</v>
      </c>
      <c r="F30" s="440">
        <f>+F15+F16</f>
        <v>37000</v>
      </c>
      <c r="G30" s="543">
        <f>+G15+G16</f>
        <v>54200</v>
      </c>
      <c r="Q30" s="84">
        <v>39100</v>
      </c>
      <c r="R30" s="84">
        <v>1800</v>
      </c>
      <c r="S30" s="84">
        <v>870</v>
      </c>
      <c r="T30" s="84">
        <v>1999</v>
      </c>
    </row>
    <row r="31" spans="1:20" ht="15.75" x14ac:dyDescent="0.25">
      <c r="A31" s="165" t="s">
        <v>50</v>
      </c>
      <c r="B31" s="150">
        <v>1999</v>
      </c>
      <c r="C31" s="305">
        <f>226600+43500</f>
        <v>270100</v>
      </c>
      <c r="D31" s="439">
        <v>200540</v>
      </c>
      <c r="E31" s="440">
        <v>41950</v>
      </c>
      <c r="F31" s="440">
        <v>23655</v>
      </c>
      <c r="G31" s="543">
        <v>16330</v>
      </c>
      <c r="I31" s="84" t="s">
        <v>410</v>
      </c>
      <c r="J31" s="81">
        <f>+D30+D31</f>
        <v>254240</v>
      </c>
      <c r="K31" s="81">
        <f>+E30+E31</f>
        <v>112150</v>
      </c>
      <c r="L31" s="81">
        <f>+F30+F31</f>
        <v>60655</v>
      </c>
      <c r="M31" s="81">
        <f>+G30+G31</f>
        <v>70530</v>
      </c>
      <c r="Q31" s="84">
        <v>39100</v>
      </c>
      <c r="R31" s="84">
        <v>1800</v>
      </c>
      <c r="S31" s="84">
        <v>870</v>
      </c>
      <c r="T31" s="84">
        <v>1999</v>
      </c>
    </row>
    <row r="32" spans="1:20" ht="15.75" x14ac:dyDescent="0.25">
      <c r="A32" s="165" t="s">
        <v>476</v>
      </c>
      <c r="B32" s="150">
        <v>1999</v>
      </c>
      <c r="C32" s="305">
        <f>-105436-11000-72714</f>
        <v>-189150</v>
      </c>
      <c r="D32" s="594"/>
      <c r="E32" s="440"/>
      <c r="F32" s="440"/>
      <c r="G32" s="543"/>
      <c r="Q32" s="81">
        <f>+D30+D31</f>
        <v>254240</v>
      </c>
      <c r="R32" s="81">
        <f t="shared" ref="R32:T32" si="2">+E30+E31</f>
        <v>112150</v>
      </c>
      <c r="S32" s="81">
        <f t="shared" si="2"/>
        <v>60655</v>
      </c>
      <c r="T32" s="81">
        <f t="shared" si="2"/>
        <v>70530</v>
      </c>
    </row>
    <row r="33" spans="1:20" ht="15.75" x14ac:dyDescent="0.25">
      <c r="A33" s="396" t="s">
        <v>51</v>
      </c>
      <c r="B33" s="328">
        <v>1196</v>
      </c>
      <c r="C33" s="305">
        <v>35000</v>
      </c>
      <c r="D33" s="121">
        <v>30000</v>
      </c>
      <c r="E33" s="122">
        <v>30000</v>
      </c>
      <c r="F33" s="122">
        <v>30000</v>
      </c>
      <c r="G33" s="543">
        <v>30000</v>
      </c>
      <c r="Q33" s="84">
        <v>39120</v>
      </c>
      <c r="R33" s="84">
        <v>9020</v>
      </c>
      <c r="S33" s="84">
        <v>283</v>
      </c>
      <c r="T33" s="84">
        <v>1196</v>
      </c>
    </row>
    <row r="34" spans="1:20" ht="15.75" x14ac:dyDescent="0.25">
      <c r="A34" s="132" t="s">
        <v>52</v>
      </c>
      <c r="B34" s="397"/>
      <c r="C34" s="248">
        <f>SUM(C29:C33)</f>
        <v>115950</v>
      </c>
      <c r="D34" s="249">
        <f>SUM(D29:D33)</f>
        <v>284240</v>
      </c>
      <c r="E34" s="172">
        <f>SUM(E29:E33)</f>
        <v>142150</v>
      </c>
      <c r="F34" s="172">
        <f>SUM(F29:F33)</f>
        <v>90655</v>
      </c>
      <c r="G34" s="639">
        <f>SUM(G29:G33)</f>
        <v>100530</v>
      </c>
    </row>
    <row r="35" spans="1:20" ht="15.75" x14ac:dyDescent="0.25">
      <c r="A35" s="239"/>
      <c r="B35" s="402"/>
      <c r="C35" s="305"/>
      <c r="D35" s="233"/>
      <c r="E35" s="238"/>
      <c r="F35" s="238"/>
      <c r="G35" s="446"/>
    </row>
    <row r="36" spans="1:20" ht="15.75" x14ac:dyDescent="0.25">
      <c r="A36" s="239" t="s">
        <v>372</v>
      </c>
      <c r="B36" s="402"/>
      <c r="C36" s="305"/>
      <c r="D36" s="233"/>
      <c r="E36" s="238"/>
      <c r="F36" s="238"/>
      <c r="G36" s="446"/>
    </row>
    <row r="37" spans="1:20" ht="15.75" x14ac:dyDescent="0.25">
      <c r="A37" s="165" t="s">
        <v>127</v>
      </c>
      <c r="B37" s="402">
        <v>1999</v>
      </c>
      <c r="C37" s="305">
        <f>32800-10800</f>
        <v>22000</v>
      </c>
      <c r="D37" s="439">
        <f>+J15</f>
        <v>34250</v>
      </c>
      <c r="E37" s="440">
        <f>+K15</f>
        <v>12500</v>
      </c>
      <c r="F37" s="440">
        <f>+L15</f>
        <v>8600</v>
      </c>
      <c r="G37" s="663">
        <f>+M15</f>
        <v>7750</v>
      </c>
      <c r="I37" s="84" t="s">
        <v>407</v>
      </c>
      <c r="Q37" s="84">
        <v>37290</v>
      </c>
      <c r="R37" s="84">
        <v>1800</v>
      </c>
      <c r="S37" s="84">
        <v>841</v>
      </c>
      <c r="T37" s="84">
        <v>1999</v>
      </c>
    </row>
    <row r="38" spans="1:20" ht="15.75" x14ac:dyDescent="0.25">
      <c r="A38" s="165" t="s">
        <v>63</v>
      </c>
      <c r="B38" s="403">
        <v>1999</v>
      </c>
      <c r="C38" s="305">
        <v>2950</v>
      </c>
      <c r="D38" s="121">
        <v>2950</v>
      </c>
      <c r="E38" s="122">
        <v>2950</v>
      </c>
      <c r="F38" s="122">
        <v>2950</v>
      </c>
      <c r="G38" s="122">
        <v>2950</v>
      </c>
      <c r="Q38" s="84">
        <v>39202</v>
      </c>
      <c r="R38" s="84">
        <v>1800</v>
      </c>
      <c r="S38" s="84">
        <v>870</v>
      </c>
      <c r="T38" s="84">
        <v>1999</v>
      </c>
    </row>
    <row r="39" spans="1:20" ht="16.5" customHeight="1" x14ac:dyDescent="0.25">
      <c r="A39" s="165" t="s">
        <v>1</v>
      </c>
      <c r="B39" s="403">
        <v>1140</v>
      </c>
      <c r="C39" s="305">
        <v>4000</v>
      </c>
      <c r="D39" s="121">
        <v>14000</v>
      </c>
      <c r="E39" s="122">
        <v>14000</v>
      </c>
      <c r="F39" s="440">
        <v>18000</v>
      </c>
      <c r="G39" s="663">
        <v>18000</v>
      </c>
      <c r="Q39" s="84">
        <v>36700</v>
      </c>
      <c r="R39" s="84">
        <v>1800</v>
      </c>
      <c r="S39" s="84">
        <v>315</v>
      </c>
      <c r="T39" s="84">
        <v>1140</v>
      </c>
    </row>
    <row r="40" spans="1:20" ht="16.5" customHeight="1" x14ac:dyDescent="0.25">
      <c r="A40" s="165" t="s">
        <v>119</v>
      </c>
      <c r="B40" s="403">
        <v>1999</v>
      </c>
      <c r="C40" s="305">
        <v>3000</v>
      </c>
      <c r="D40" s="121">
        <v>3000</v>
      </c>
      <c r="E40" s="122">
        <v>3000</v>
      </c>
      <c r="F40" s="122">
        <v>3000</v>
      </c>
      <c r="G40" s="663">
        <v>3000</v>
      </c>
      <c r="Q40" s="84">
        <v>36700</v>
      </c>
      <c r="R40" s="84">
        <v>1800</v>
      </c>
      <c r="S40" s="84">
        <v>880</v>
      </c>
      <c r="T40" s="84">
        <v>1999</v>
      </c>
    </row>
    <row r="41" spans="1:20" ht="15.75" x14ac:dyDescent="0.25">
      <c r="A41" s="165" t="s">
        <v>427</v>
      </c>
      <c r="B41" s="402">
        <v>1999</v>
      </c>
      <c r="C41" s="305"/>
      <c r="D41" s="439"/>
      <c r="E41" s="440"/>
      <c r="F41" s="440">
        <v>30000</v>
      </c>
      <c r="G41" s="663">
        <v>4000</v>
      </c>
      <c r="Q41" s="84">
        <v>38100</v>
      </c>
      <c r="R41" s="84">
        <v>1800</v>
      </c>
      <c r="S41" s="84">
        <v>880</v>
      </c>
      <c r="T41" s="84">
        <v>1999</v>
      </c>
    </row>
    <row r="42" spans="1:20" ht="31.5" x14ac:dyDescent="0.2">
      <c r="A42" s="727" t="s">
        <v>482</v>
      </c>
      <c r="B42" s="728">
        <v>1999</v>
      </c>
      <c r="C42" s="729"/>
      <c r="D42" s="730">
        <v>9215</v>
      </c>
      <c r="E42" s="731">
        <v>14485</v>
      </c>
      <c r="F42" s="731">
        <v>170</v>
      </c>
      <c r="G42" s="732">
        <v>310</v>
      </c>
      <c r="Q42" s="84">
        <v>39700</v>
      </c>
      <c r="R42" s="84">
        <v>1800</v>
      </c>
      <c r="S42" s="84">
        <v>880</v>
      </c>
      <c r="T42" s="84">
        <v>1999</v>
      </c>
    </row>
    <row r="43" spans="1:20" ht="15.75" x14ac:dyDescent="0.25">
      <c r="A43" s="455" t="s">
        <v>297</v>
      </c>
      <c r="B43" s="486">
        <v>1999</v>
      </c>
      <c r="C43" s="459">
        <f>6100+7800</f>
        <v>13900</v>
      </c>
      <c r="D43" s="516"/>
      <c r="E43" s="122"/>
      <c r="F43" s="122"/>
      <c r="G43" s="645"/>
    </row>
    <row r="44" spans="1:20" ht="15.75" x14ac:dyDescent="0.25">
      <c r="A44" s="165" t="s">
        <v>128</v>
      </c>
      <c r="B44" s="402">
        <v>1999</v>
      </c>
      <c r="C44" s="305">
        <v>700</v>
      </c>
      <c r="D44" s="121">
        <v>1675</v>
      </c>
      <c r="E44" s="440">
        <v>1700</v>
      </c>
      <c r="F44" s="440">
        <v>0</v>
      </c>
      <c r="G44" s="645"/>
      <c r="P44" s="758"/>
      <c r="Q44" s="84">
        <v>39480</v>
      </c>
      <c r="R44" s="84">
        <v>1800</v>
      </c>
      <c r="S44" s="84">
        <v>880</v>
      </c>
      <c r="T44" s="84">
        <v>1999</v>
      </c>
    </row>
    <row r="45" spans="1:20" ht="15.75" x14ac:dyDescent="0.25">
      <c r="A45" s="165" t="s">
        <v>471</v>
      </c>
      <c r="B45" s="402">
        <v>1999</v>
      </c>
      <c r="C45" s="305"/>
      <c r="D45" s="439"/>
      <c r="E45" s="440">
        <v>20000</v>
      </c>
      <c r="F45" s="440"/>
      <c r="G45" s="663"/>
      <c r="P45" s="721" t="s">
        <v>477</v>
      </c>
      <c r="Q45" s="84">
        <v>39400</v>
      </c>
      <c r="R45" s="84">
        <v>1800</v>
      </c>
      <c r="S45" s="84">
        <v>880</v>
      </c>
      <c r="T45" s="84">
        <v>1999</v>
      </c>
    </row>
    <row r="46" spans="1:20" ht="15.75" x14ac:dyDescent="0.25">
      <c r="A46" s="165" t="s">
        <v>470</v>
      </c>
      <c r="B46" s="402">
        <v>1999</v>
      </c>
      <c r="C46" s="305"/>
      <c r="D46" s="439"/>
      <c r="E46" s="440"/>
      <c r="F46" s="440"/>
      <c r="G46" s="663">
        <v>27585</v>
      </c>
      <c r="P46" s="721" t="s">
        <v>477</v>
      </c>
      <c r="Q46" s="84">
        <v>39400</v>
      </c>
      <c r="R46" s="84">
        <v>1800</v>
      </c>
      <c r="S46" s="84">
        <v>880</v>
      </c>
      <c r="T46" s="84">
        <v>1999</v>
      </c>
    </row>
    <row r="47" spans="1:20" ht="15.75" x14ac:dyDescent="0.25">
      <c r="A47" s="709" t="s">
        <v>480</v>
      </c>
      <c r="B47" s="724">
        <v>1999</v>
      </c>
      <c r="C47" s="459"/>
      <c r="D47" s="682">
        <v>2000</v>
      </c>
      <c r="E47" s="440">
        <v>2000</v>
      </c>
      <c r="F47" s="440"/>
      <c r="G47" s="657"/>
      <c r="P47" s="757"/>
      <c r="Q47" s="84">
        <v>39480</v>
      </c>
      <c r="R47" s="84">
        <v>1800</v>
      </c>
      <c r="S47" s="84">
        <v>880</v>
      </c>
      <c r="T47" s="84">
        <v>1999</v>
      </c>
    </row>
    <row r="48" spans="1:20" ht="16.5" customHeight="1" x14ac:dyDescent="0.25">
      <c r="A48" s="455" t="s">
        <v>298</v>
      </c>
      <c r="B48" s="487">
        <v>1999</v>
      </c>
      <c r="C48" s="459">
        <v>0</v>
      </c>
      <c r="D48" s="439">
        <v>0</v>
      </c>
      <c r="E48" s="122"/>
      <c r="F48" s="122"/>
      <c r="G48" s="645"/>
    </row>
    <row r="49" spans="1:20" ht="16.5" customHeight="1" x14ac:dyDescent="0.25">
      <c r="A49" s="709" t="s">
        <v>455</v>
      </c>
      <c r="B49" s="710">
        <v>1999</v>
      </c>
      <c r="C49" s="459"/>
      <c r="D49" s="439">
        <v>2500</v>
      </c>
      <c r="E49" s="122"/>
      <c r="F49" s="122"/>
      <c r="G49" s="645"/>
      <c r="I49" s="84" t="s">
        <v>461</v>
      </c>
      <c r="P49" s="721" t="s">
        <v>478</v>
      </c>
      <c r="Q49" s="84">
        <v>39700</v>
      </c>
      <c r="R49" s="84">
        <v>1800</v>
      </c>
      <c r="S49" s="84">
        <v>880</v>
      </c>
      <c r="T49" s="84">
        <v>1999</v>
      </c>
    </row>
    <row r="50" spans="1:20" ht="16.5" customHeight="1" x14ac:dyDescent="0.25">
      <c r="A50" s="165" t="s">
        <v>448</v>
      </c>
      <c r="B50" s="403">
        <v>1999</v>
      </c>
      <c r="C50" s="305">
        <v>10000</v>
      </c>
      <c r="D50" s="121"/>
      <c r="E50" s="122"/>
      <c r="F50" s="122"/>
      <c r="G50" s="343"/>
    </row>
    <row r="51" spans="1:20" ht="16.5" customHeight="1" x14ac:dyDescent="0.25">
      <c r="A51" s="165" t="s">
        <v>447</v>
      </c>
      <c r="B51" s="488"/>
      <c r="C51" s="305">
        <f>6500-C52</f>
        <v>5740</v>
      </c>
      <c r="D51" s="121"/>
      <c r="E51" s="122"/>
      <c r="F51" s="122"/>
      <c r="G51" s="645"/>
    </row>
    <row r="52" spans="1:20" ht="15.75" x14ac:dyDescent="0.25">
      <c r="A52" s="165" t="s">
        <v>446</v>
      </c>
      <c r="B52" s="403">
        <v>1999</v>
      </c>
      <c r="C52" s="305">
        <v>760</v>
      </c>
      <c r="D52" s="121"/>
      <c r="E52" s="238"/>
      <c r="F52" s="238"/>
      <c r="G52" s="446"/>
    </row>
    <row r="53" spans="1:20" ht="15.75" x14ac:dyDescent="0.25">
      <c r="A53" s="132" t="s">
        <v>53</v>
      </c>
      <c r="B53" s="404"/>
      <c r="C53" s="248">
        <f>SUM(C36:C52)</f>
        <v>63050</v>
      </c>
      <c r="D53" s="249">
        <f>SUM(D36:D52)</f>
        <v>69590</v>
      </c>
      <c r="E53" s="172">
        <f>SUM(E36:E52)</f>
        <v>70635</v>
      </c>
      <c r="F53" s="172">
        <f>SUM(F36:F52)</f>
        <v>62720</v>
      </c>
      <c r="G53" s="639">
        <f>SUM(G36:G52)</f>
        <v>63595</v>
      </c>
    </row>
    <row r="54" spans="1:20" ht="15.75" x14ac:dyDescent="0.25">
      <c r="A54" s="174"/>
      <c r="B54" s="124"/>
      <c r="C54" s="405"/>
      <c r="D54" s="233"/>
      <c r="E54" s="395"/>
      <c r="F54" s="238"/>
      <c r="G54" s="446"/>
    </row>
    <row r="55" spans="1:20" ht="15.75" x14ac:dyDescent="0.25">
      <c r="A55" s="406" t="s">
        <v>54</v>
      </c>
      <c r="B55" s="407"/>
      <c r="C55" s="408">
        <f>+C20-C34+C27-C53</f>
        <v>0</v>
      </c>
      <c r="D55" s="249">
        <f>+D20-D34+D27-D53</f>
        <v>0</v>
      </c>
      <c r="E55" s="409">
        <f>+E20-E34+E27-E53</f>
        <v>0</v>
      </c>
      <c r="F55" s="409">
        <f>+F20-F34+F27-F53</f>
        <v>0</v>
      </c>
      <c r="G55" s="646">
        <f>+G20-G34+G27-G53</f>
        <v>0</v>
      </c>
    </row>
  </sheetData>
  <phoneticPr fontId="0" type="noConversion"/>
  <pageMargins left="0.78740157480314965" right="0.78740157480314965" top="0.59055118110236227" bottom="0.55118110236220474" header="0.51181102362204722" footer="0.51181102362204722"/>
  <pageSetup paperSize="9" scale="79" firstPageNumber="0" fitToHeight="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Normal="100" workbookViewId="0">
      <selection activeCell="I3" sqref="I3"/>
    </sheetView>
  </sheetViews>
  <sheetFormatPr baseColWidth="10" defaultColWidth="9.85546875" defaultRowHeight="12.75" x14ac:dyDescent="0.2"/>
  <cols>
    <col min="1" max="1" width="42.5703125" style="84" customWidth="1"/>
    <col min="2" max="2" width="11.42578125" style="210" customWidth="1"/>
    <col min="3" max="3" width="4.140625" style="210" customWidth="1"/>
    <col min="4" max="4" width="7.28515625" style="210" customWidth="1"/>
    <col min="5" max="5" width="11.140625" style="81" customWidth="1"/>
    <col min="6" max="9" width="11.7109375" style="81" customWidth="1"/>
    <col min="10" max="10" width="9.85546875" style="84"/>
    <col min="11" max="21" width="9.85546875" style="84" customWidth="1"/>
    <col min="22" max="16384" width="9.85546875" style="84"/>
  </cols>
  <sheetData>
    <row r="1" spans="1:15" ht="15.75" x14ac:dyDescent="0.25">
      <c r="I1" s="211"/>
    </row>
    <row r="2" spans="1:15" ht="22.5" x14ac:dyDescent="0.35">
      <c r="A2" s="410" t="s">
        <v>185</v>
      </c>
      <c r="B2" s="212"/>
      <c r="C2" s="212"/>
      <c r="D2" s="212"/>
      <c r="E2" s="87"/>
      <c r="F2" s="87"/>
      <c r="G2" s="87"/>
      <c r="H2" s="213"/>
      <c r="I2" s="214" t="s">
        <v>2</v>
      </c>
    </row>
    <row r="3" spans="1:15" ht="18.75" x14ac:dyDescent="0.3">
      <c r="A3" s="90"/>
      <c r="B3" s="215"/>
      <c r="C3" s="215"/>
      <c r="D3" s="215"/>
      <c r="E3" s="92"/>
      <c r="F3" s="92"/>
      <c r="G3" s="92"/>
      <c r="H3" s="92"/>
      <c r="I3" s="785" t="s">
        <v>582</v>
      </c>
    </row>
    <row r="4" spans="1:15" ht="23.25" x14ac:dyDescent="0.35">
      <c r="A4" s="93"/>
      <c r="B4" s="216"/>
      <c r="C4" s="411"/>
      <c r="D4" s="411"/>
      <c r="E4" s="96" t="s">
        <v>3</v>
      </c>
      <c r="F4" s="217"/>
      <c r="G4" s="98" t="s">
        <v>4</v>
      </c>
      <c r="H4" s="99"/>
      <c r="I4" s="218"/>
    </row>
    <row r="5" spans="1:15" ht="18.75" x14ac:dyDescent="0.3">
      <c r="A5" s="101"/>
      <c r="B5" s="102"/>
      <c r="C5" s="412"/>
      <c r="D5" s="412"/>
      <c r="E5" s="104" t="s">
        <v>6</v>
      </c>
      <c r="F5" s="219" t="s">
        <v>7</v>
      </c>
      <c r="G5" s="106"/>
      <c r="H5" s="107"/>
      <c r="I5" s="220"/>
      <c r="L5" s="583" t="s">
        <v>365</v>
      </c>
      <c r="M5" s="789" t="s">
        <v>360</v>
      </c>
      <c r="N5" s="790"/>
      <c r="O5" s="790"/>
    </row>
    <row r="6" spans="1:15" ht="21" x14ac:dyDescent="0.35">
      <c r="A6" s="109" t="s">
        <v>41</v>
      </c>
      <c r="B6" s="110" t="s">
        <v>42</v>
      </c>
      <c r="C6" s="413" t="s">
        <v>216</v>
      </c>
      <c r="D6" s="413" t="s">
        <v>567</v>
      </c>
      <c r="E6" s="221">
        <v>2021</v>
      </c>
      <c r="F6" s="392">
        <v>2022</v>
      </c>
      <c r="G6" s="223">
        <v>2023</v>
      </c>
      <c r="H6" s="224">
        <v>2024</v>
      </c>
      <c r="I6" s="224">
        <v>2025</v>
      </c>
      <c r="L6" s="584">
        <v>2021</v>
      </c>
      <c r="M6" s="585">
        <v>2022</v>
      </c>
      <c r="N6" s="585">
        <v>2023</v>
      </c>
      <c r="O6" s="585">
        <v>2024</v>
      </c>
    </row>
    <row r="7" spans="1:15" ht="15.75" x14ac:dyDescent="0.25">
      <c r="A7" s="163" t="s">
        <v>275</v>
      </c>
      <c r="B7" s="124">
        <v>111002</v>
      </c>
      <c r="C7" s="124" t="s">
        <v>218</v>
      </c>
      <c r="D7" s="124" t="s">
        <v>243</v>
      </c>
      <c r="E7" s="175">
        <v>100</v>
      </c>
      <c r="F7" s="121">
        <v>100</v>
      </c>
      <c r="G7" s="122">
        <v>100</v>
      </c>
      <c r="H7" s="122">
        <v>100</v>
      </c>
      <c r="I7" s="122">
        <v>100</v>
      </c>
      <c r="L7" s="588"/>
      <c r="M7" s="589"/>
      <c r="N7" s="589"/>
      <c r="O7" s="589"/>
    </row>
    <row r="8" spans="1:15" ht="15.75" x14ac:dyDescent="0.25">
      <c r="A8" s="163" t="s">
        <v>206</v>
      </c>
      <c r="B8" s="124">
        <v>111005</v>
      </c>
      <c r="C8" s="124" t="s">
        <v>218</v>
      </c>
      <c r="D8" s="124" t="s">
        <v>243</v>
      </c>
      <c r="E8" s="175">
        <v>700</v>
      </c>
      <c r="F8" s="121">
        <v>700</v>
      </c>
      <c r="G8" s="122">
        <v>700</v>
      </c>
      <c r="H8" s="122">
        <v>700</v>
      </c>
      <c r="I8" s="122">
        <v>700</v>
      </c>
      <c r="L8" s="588"/>
      <c r="M8" s="589"/>
      <c r="N8" s="589"/>
      <c r="O8" s="589"/>
    </row>
    <row r="9" spans="1:15" ht="15.75" x14ac:dyDescent="0.25">
      <c r="A9" s="163" t="s">
        <v>124</v>
      </c>
      <c r="B9" s="124">
        <v>111008</v>
      </c>
      <c r="C9" s="124" t="s">
        <v>218</v>
      </c>
      <c r="D9" s="124" t="s">
        <v>243</v>
      </c>
      <c r="E9" s="175">
        <v>500</v>
      </c>
      <c r="F9" s="121">
        <v>500</v>
      </c>
      <c r="G9" s="122">
        <v>500</v>
      </c>
      <c r="H9" s="122">
        <v>500</v>
      </c>
      <c r="I9" s="122">
        <v>500</v>
      </c>
      <c r="L9" s="588"/>
      <c r="M9" s="589"/>
      <c r="N9" s="589"/>
      <c r="O9" s="589"/>
    </row>
    <row r="10" spans="1:15" ht="15.75" x14ac:dyDescent="0.25">
      <c r="A10" s="163" t="s">
        <v>493</v>
      </c>
      <c r="B10" s="124">
        <v>111009</v>
      </c>
      <c r="C10" s="124" t="s">
        <v>218</v>
      </c>
      <c r="D10" s="124" t="s">
        <v>243</v>
      </c>
      <c r="E10" s="175">
        <v>250</v>
      </c>
      <c r="F10" s="121">
        <v>250</v>
      </c>
      <c r="G10" s="122">
        <v>250</v>
      </c>
      <c r="H10" s="122">
        <v>250</v>
      </c>
      <c r="I10" s="122">
        <v>250</v>
      </c>
      <c r="L10" s="588"/>
      <c r="M10" s="589"/>
      <c r="N10" s="589"/>
      <c r="O10" s="589"/>
    </row>
    <row r="11" spans="1:15" ht="15.75" x14ac:dyDescent="0.25">
      <c r="A11" s="163" t="s">
        <v>208</v>
      </c>
      <c r="B11" s="124">
        <v>111012</v>
      </c>
      <c r="C11" s="124" t="s">
        <v>218</v>
      </c>
      <c r="D11" s="124" t="s">
        <v>243</v>
      </c>
      <c r="E11" s="175">
        <v>500</v>
      </c>
      <c r="F11" s="121">
        <v>500</v>
      </c>
      <c r="G11" s="122">
        <v>500</v>
      </c>
      <c r="H11" s="122">
        <v>500</v>
      </c>
      <c r="I11" s="122">
        <v>500</v>
      </c>
      <c r="L11" s="588"/>
      <c r="M11" s="589"/>
      <c r="N11" s="589"/>
      <c r="O11" s="589"/>
    </row>
    <row r="12" spans="1:15" ht="15.75" x14ac:dyDescent="0.25">
      <c r="A12" s="481" t="s">
        <v>495</v>
      </c>
      <c r="B12" s="467">
        <v>111013</v>
      </c>
      <c r="C12" s="124" t="s">
        <v>218</v>
      </c>
      <c r="D12" s="467" t="s">
        <v>244</v>
      </c>
      <c r="E12" s="502"/>
      <c r="F12" s="664">
        <v>150</v>
      </c>
      <c r="G12" s="517"/>
      <c r="H12" s="458"/>
      <c r="I12" s="458"/>
      <c r="L12" s="588"/>
      <c r="M12" s="589"/>
      <c r="N12" s="589"/>
      <c r="O12" s="589"/>
    </row>
    <row r="13" spans="1:15" ht="15.75" x14ac:dyDescent="0.25">
      <c r="A13" s="481" t="s">
        <v>373</v>
      </c>
      <c r="B13" s="467">
        <v>111014</v>
      </c>
      <c r="C13" s="124" t="s">
        <v>218</v>
      </c>
      <c r="D13" s="467" t="s">
        <v>243</v>
      </c>
      <c r="E13" s="502"/>
      <c r="F13" s="664">
        <v>200</v>
      </c>
      <c r="G13" s="517"/>
      <c r="H13" s="458"/>
      <c r="I13" s="491"/>
      <c r="L13" s="588"/>
      <c r="M13" s="589"/>
      <c r="N13" s="589"/>
      <c r="O13" s="589"/>
    </row>
    <row r="14" spans="1:15" ht="15.75" x14ac:dyDescent="0.25">
      <c r="A14" s="163" t="s">
        <v>131</v>
      </c>
      <c r="B14" s="124">
        <v>111018</v>
      </c>
      <c r="C14" s="124" t="s">
        <v>218</v>
      </c>
      <c r="D14" s="124" t="s">
        <v>243</v>
      </c>
      <c r="E14" s="175">
        <v>200</v>
      </c>
      <c r="F14" s="121">
        <v>200</v>
      </c>
      <c r="G14" s="122">
        <v>200</v>
      </c>
      <c r="H14" s="122">
        <v>200</v>
      </c>
      <c r="I14" s="122">
        <v>200</v>
      </c>
      <c r="L14" s="588"/>
      <c r="M14" s="589"/>
      <c r="N14" s="589"/>
      <c r="O14" s="589"/>
    </row>
    <row r="15" spans="1:15" ht="15.75" x14ac:dyDescent="0.25">
      <c r="A15" s="163" t="s">
        <v>494</v>
      </c>
      <c r="B15" s="124">
        <v>111020</v>
      </c>
      <c r="C15" s="124" t="s">
        <v>218</v>
      </c>
      <c r="D15" s="124" t="s">
        <v>243</v>
      </c>
      <c r="E15" s="175">
        <v>1850</v>
      </c>
      <c r="F15" s="121">
        <v>1850</v>
      </c>
      <c r="G15" s="122">
        <v>1850</v>
      </c>
      <c r="H15" s="122">
        <v>1850</v>
      </c>
      <c r="I15" s="122">
        <v>1850</v>
      </c>
      <c r="L15" s="588"/>
      <c r="M15" s="589"/>
      <c r="N15" s="589"/>
      <c r="O15" s="589"/>
    </row>
    <row r="16" spans="1:15" ht="15.75" x14ac:dyDescent="0.25">
      <c r="A16" s="163" t="s">
        <v>67</v>
      </c>
      <c r="B16" s="124">
        <v>111021</v>
      </c>
      <c r="C16" s="124" t="s">
        <v>218</v>
      </c>
      <c r="D16" s="124" t="s">
        <v>243</v>
      </c>
      <c r="E16" s="175">
        <v>200</v>
      </c>
      <c r="F16" s="121">
        <v>200</v>
      </c>
      <c r="G16" s="122">
        <v>200</v>
      </c>
      <c r="H16" s="122">
        <v>200</v>
      </c>
      <c r="I16" s="122">
        <v>200</v>
      </c>
      <c r="L16" s="588"/>
      <c r="M16" s="589"/>
      <c r="N16" s="589"/>
      <c r="O16" s="589"/>
    </row>
    <row r="17" spans="1:15" ht="15.75" x14ac:dyDescent="0.25">
      <c r="A17" s="163" t="s">
        <v>66</v>
      </c>
      <c r="B17" s="124">
        <v>111022</v>
      </c>
      <c r="C17" s="124" t="s">
        <v>218</v>
      </c>
      <c r="D17" s="124" t="s">
        <v>243</v>
      </c>
      <c r="E17" s="175">
        <v>200</v>
      </c>
      <c r="F17" s="121">
        <v>200</v>
      </c>
      <c r="G17" s="122">
        <v>200</v>
      </c>
      <c r="H17" s="122">
        <v>200</v>
      </c>
      <c r="I17" s="122">
        <v>200</v>
      </c>
      <c r="L17" s="588"/>
      <c r="M17" s="589"/>
      <c r="N17" s="589"/>
      <c r="O17" s="589"/>
    </row>
    <row r="18" spans="1:15" ht="15.75" x14ac:dyDescent="0.25">
      <c r="A18" s="163" t="s">
        <v>112</v>
      </c>
      <c r="B18" s="124">
        <v>111030</v>
      </c>
      <c r="C18" s="124" t="s">
        <v>218</v>
      </c>
      <c r="D18" s="124" t="s">
        <v>243</v>
      </c>
      <c r="E18" s="175">
        <v>250</v>
      </c>
      <c r="F18" s="121">
        <v>250</v>
      </c>
      <c r="G18" s="122">
        <v>250</v>
      </c>
      <c r="H18" s="122">
        <v>250</v>
      </c>
      <c r="I18" s="122">
        <v>250</v>
      </c>
      <c r="L18" s="588"/>
      <c r="M18" s="589"/>
      <c r="N18" s="589"/>
      <c r="O18" s="589"/>
    </row>
    <row r="19" spans="1:15" ht="15.75" x14ac:dyDescent="0.25">
      <c r="A19" s="163" t="s">
        <v>132</v>
      </c>
      <c r="B19" s="124">
        <v>111035</v>
      </c>
      <c r="C19" s="124" t="s">
        <v>218</v>
      </c>
      <c r="D19" s="124" t="s">
        <v>243</v>
      </c>
      <c r="E19" s="175">
        <v>3500</v>
      </c>
      <c r="F19" s="121">
        <v>3500</v>
      </c>
      <c r="G19" s="122">
        <v>3500</v>
      </c>
      <c r="H19" s="122">
        <v>3500</v>
      </c>
      <c r="I19" s="122">
        <v>3500</v>
      </c>
      <c r="L19" s="588"/>
      <c r="M19" s="589"/>
      <c r="N19" s="589"/>
      <c r="O19" s="589"/>
    </row>
    <row r="20" spans="1:15" ht="15.75" x14ac:dyDescent="0.25">
      <c r="A20" s="163" t="s">
        <v>56</v>
      </c>
      <c r="B20" s="124">
        <v>111038</v>
      </c>
      <c r="C20" s="124" t="s">
        <v>218</v>
      </c>
      <c r="D20" s="124" t="s">
        <v>243</v>
      </c>
      <c r="E20" s="175">
        <v>100</v>
      </c>
      <c r="F20" s="121">
        <v>100</v>
      </c>
      <c r="G20" s="122">
        <v>100</v>
      </c>
      <c r="H20" s="122">
        <v>100</v>
      </c>
      <c r="I20" s="122">
        <v>100</v>
      </c>
      <c r="L20" s="588"/>
      <c r="M20" s="589"/>
      <c r="N20" s="589"/>
      <c r="O20" s="589"/>
    </row>
    <row r="21" spans="1:15" ht="15.75" x14ac:dyDescent="0.25">
      <c r="A21" s="163" t="s">
        <v>207</v>
      </c>
      <c r="B21" s="124">
        <v>111040</v>
      </c>
      <c r="C21" s="124" t="s">
        <v>218</v>
      </c>
      <c r="D21" s="124" t="s">
        <v>243</v>
      </c>
      <c r="E21" s="175">
        <v>75</v>
      </c>
      <c r="F21" s="121">
        <v>75</v>
      </c>
      <c r="G21" s="122">
        <v>75</v>
      </c>
      <c r="H21" s="122">
        <v>75</v>
      </c>
      <c r="I21" s="122">
        <v>75</v>
      </c>
      <c r="L21" s="588"/>
      <c r="M21" s="589"/>
      <c r="N21" s="589"/>
      <c r="O21" s="589"/>
    </row>
    <row r="22" spans="1:15" ht="15.75" x14ac:dyDescent="0.25">
      <c r="A22" s="163" t="s">
        <v>64</v>
      </c>
      <c r="B22" s="124">
        <v>111041</v>
      </c>
      <c r="C22" s="124" t="s">
        <v>218</v>
      </c>
      <c r="D22" s="124" t="s">
        <v>243</v>
      </c>
      <c r="E22" s="175">
        <v>900</v>
      </c>
      <c r="F22" s="121">
        <v>900</v>
      </c>
      <c r="G22" s="122">
        <v>900</v>
      </c>
      <c r="H22" s="122">
        <v>900</v>
      </c>
      <c r="I22" s="122">
        <v>900</v>
      </c>
      <c r="L22" s="588"/>
      <c r="M22" s="589"/>
      <c r="N22" s="589"/>
      <c r="O22" s="589"/>
    </row>
    <row r="23" spans="1:15" ht="15.75" x14ac:dyDescent="0.25">
      <c r="A23" s="163"/>
      <c r="B23" s="124"/>
      <c r="C23" s="124"/>
      <c r="D23" s="124"/>
      <c r="E23" s="175"/>
      <c r="F23" s="307"/>
      <c r="G23" s="395"/>
      <c r="H23" s="238"/>
      <c r="I23" s="238"/>
      <c r="L23" s="588"/>
      <c r="M23" s="589"/>
      <c r="N23" s="589"/>
      <c r="O23" s="589"/>
    </row>
    <row r="24" spans="1:15" ht="15.75" x14ac:dyDescent="0.25">
      <c r="A24" s="163" t="s">
        <v>55</v>
      </c>
      <c r="B24" s="124">
        <v>1117</v>
      </c>
      <c r="C24" s="124" t="s">
        <v>218</v>
      </c>
      <c r="D24" s="124" t="s">
        <v>243</v>
      </c>
      <c r="E24" s="175">
        <f>150-L24</f>
        <v>-310</v>
      </c>
      <c r="F24" s="121">
        <v>150</v>
      </c>
      <c r="G24" s="122">
        <f>150+N24</f>
        <v>610</v>
      </c>
      <c r="H24" s="122">
        <v>150</v>
      </c>
      <c r="I24" s="122">
        <v>150</v>
      </c>
      <c r="L24" s="588">
        <v>460</v>
      </c>
      <c r="M24" s="589"/>
      <c r="N24" s="589">
        <v>460</v>
      </c>
      <c r="O24" s="589"/>
    </row>
    <row r="25" spans="1:15" ht="15.75" x14ac:dyDescent="0.25">
      <c r="A25" s="163" t="s">
        <v>0</v>
      </c>
      <c r="B25" s="124">
        <v>1120</v>
      </c>
      <c r="C25" s="124" t="s">
        <v>218</v>
      </c>
      <c r="D25" s="124" t="s">
        <v>243</v>
      </c>
      <c r="E25" s="175">
        <f>3500-L25</f>
        <v>2900</v>
      </c>
      <c r="F25" s="121">
        <v>3500</v>
      </c>
      <c r="G25" s="122">
        <v>3500</v>
      </c>
      <c r="H25" s="122">
        <v>3500</v>
      </c>
      <c r="I25" s="122">
        <v>3500</v>
      </c>
      <c r="L25" s="588">
        <v>600</v>
      </c>
      <c r="M25" s="589"/>
      <c r="N25" s="589"/>
      <c r="O25" s="589"/>
    </row>
    <row r="26" spans="1:15" ht="15.75" x14ac:dyDescent="0.25">
      <c r="A26" s="165" t="s">
        <v>155</v>
      </c>
      <c r="B26" s="243">
        <v>1951</v>
      </c>
      <c r="C26" s="124" t="s">
        <v>218</v>
      </c>
      <c r="D26" s="243" t="s">
        <v>244</v>
      </c>
      <c r="E26" s="347">
        <v>15000</v>
      </c>
      <c r="F26" s="594">
        <v>2000</v>
      </c>
      <c r="G26" s="440">
        <v>2000</v>
      </c>
      <c r="H26" s="122"/>
      <c r="I26" s="440">
        <v>-4000</v>
      </c>
      <c r="L26" s="588"/>
      <c r="M26" s="589"/>
      <c r="N26" s="589"/>
      <c r="O26" s="589"/>
    </row>
    <row r="27" spans="1:15" ht="15.75" x14ac:dyDescent="0.25">
      <c r="A27" s="163" t="s">
        <v>492</v>
      </c>
      <c r="B27" s="124">
        <v>1951</v>
      </c>
      <c r="C27" s="124" t="s">
        <v>218</v>
      </c>
      <c r="D27" s="124" t="s">
        <v>244</v>
      </c>
      <c r="E27" s="175"/>
      <c r="F27" s="121"/>
      <c r="G27" s="122"/>
      <c r="H27" s="440">
        <v>0</v>
      </c>
      <c r="I27" s="122"/>
      <c r="K27" s="84" t="s">
        <v>428</v>
      </c>
      <c r="L27" s="588"/>
      <c r="M27" s="589"/>
      <c r="N27" s="589"/>
      <c r="O27" s="589"/>
    </row>
    <row r="28" spans="1:15" ht="15.75" x14ac:dyDescent="0.25">
      <c r="A28" s="163"/>
      <c r="B28" s="124"/>
      <c r="C28" s="124"/>
      <c r="D28" s="124"/>
      <c r="E28" s="175"/>
      <c r="F28" s="307"/>
      <c r="G28" s="395"/>
      <c r="H28" s="238"/>
      <c r="I28" s="238"/>
      <c r="L28" s="586">
        <f>SUM(L8:L27)</f>
        <v>1060</v>
      </c>
      <c r="M28" s="587"/>
      <c r="N28" s="587"/>
      <c r="O28" s="587"/>
    </row>
    <row r="29" spans="1:15" ht="15.75" x14ac:dyDescent="0.25">
      <c r="A29" s="163"/>
      <c r="B29" s="124"/>
      <c r="C29" s="124"/>
      <c r="D29" s="124"/>
      <c r="E29" s="175"/>
      <c r="F29" s="307"/>
      <c r="G29" s="395"/>
      <c r="H29" s="238"/>
      <c r="I29" s="238"/>
      <c r="L29" s="588"/>
      <c r="M29" s="589"/>
      <c r="N29" s="589"/>
      <c r="O29" s="589"/>
    </row>
    <row r="30" spans="1:15" ht="15.75" x14ac:dyDescent="0.25">
      <c r="A30" s="163"/>
      <c r="B30" s="124"/>
      <c r="C30" s="124"/>
      <c r="D30" s="124"/>
      <c r="E30" s="175"/>
      <c r="F30" s="307"/>
      <c r="G30" s="395"/>
      <c r="H30" s="236"/>
      <c r="I30" s="236"/>
      <c r="L30" s="588"/>
      <c r="M30" s="589"/>
      <c r="N30" s="589"/>
      <c r="O30" s="589"/>
    </row>
    <row r="31" spans="1:15" ht="15.75" x14ac:dyDescent="0.25">
      <c r="A31" s="163"/>
      <c r="B31" s="124"/>
      <c r="C31" s="124"/>
      <c r="D31" s="124"/>
      <c r="E31" s="175"/>
      <c r="F31" s="307"/>
      <c r="G31" s="395"/>
      <c r="H31" s="238"/>
      <c r="I31" s="238"/>
    </row>
    <row r="32" spans="1:15" ht="15.75" x14ac:dyDescent="0.25">
      <c r="A32" s="163"/>
      <c r="B32" s="124"/>
      <c r="C32" s="124"/>
      <c r="D32" s="124"/>
      <c r="E32" s="175"/>
      <c r="F32" s="307"/>
      <c r="G32" s="395"/>
      <c r="H32" s="238"/>
      <c r="I32" s="238"/>
    </row>
    <row r="33" spans="1:9" ht="15.75" x14ac:dyDescent="0.25">
      <c r="A33" s="163"/>
      <c r="B33" s="124"/>
      <c r="C33" s="124"/>
      <c r="D33" s="124"/>
      <c r="E33" s="175"/>
      <c r="F33" s="307"/>
      <c r="G33" s="395"/>
      <c r="H33" s="236"/>
      <c r="I33" s="236"/>
    </row>
    <row r="34" spans="1:9" ht="15.75" x14ac:dyDescent="0.25">
      <c r="A34" s="163"/>
      <c r="B34" s="124"/>
      <c r="C34" s="124"/>
      <c r="D34" s="124"/>
      <c r="E34" s="175"/>
      <c r="F34" s="307"/>
      <c r="G34" s="395"/>
      <c r="H34" s="236"/>
      <c r="I34" s="236"/>
    </row>
    <row r="35" spans="1:9" ht="15.75" x14ac:dyDescent="0.25">
      <c r="A35" s="163"/>
      <c r="B35" s="124"/>
      <c r="C35" s="124"/>
      <c r="D35" s="124"/>
      <c r="E35" s="175"/>
      <c r="F35" s="307"/>
      <c r="G35" s="395"/>
      <c r="H35" s="236"/>
      <c r="I35" s="236"/>
    </row>
    <row r="36" spans="1:9" ht="15.75" x14ac:dyDescent="0.25">
      <c r="A36" s="163"/>
      <c r="B36" s="124"/>
      <c r="C36" s="124"/>
      <c r="D36" s="124"/>
      <c r="E36" s="175"/>
      <c r="F36" s="307"/>
      <c r="G36" s="395"/>
      <c r="H36" s="236"/>
      <c r="I36" s="236"/>
    </row>
    <row r="37" spans="1:9" ht="15.75" x14ac:dyDescent="0.25">
      <c r="A37" s="163"/>
      <c r="B37" s="124"/>
      <c r="C37" s="124"/>
      <c r="D37" s="124"/>
      <c r="E37" s="175"/>
      <c r="F37" s="307"/>
      <c r="G37" s="395"/>
      <c r="H37" s="238"/>
      <c r="I37" s="238"/>
    </row>
    <row r="38" spans="1:9" ht="15.75" x14ac:dyDescent="0.25">
      <c r="A38" s="188"/>
      <c r="B38" s="129"/>
      <c r="C38" s="129"/>
      <c r="D38" s="129"/>
      <c r="E38" s="142"/>
      <c r="F38" s="418"/>
      <c r="G38" s="348"/>
      <c r="H38" s="348"/>
      <c r="I38" s="245"/>
    </row>
    <row r="39" spans="1:9" ht="15.75" x14ac:dyDescent="0.25">
      <c r="A39" s="406" t="s">
        <v>507</v>
      </c>
      <c r="B39" s="419"/>
      <c r="C39" s="133"/>
      <c r="D39" s="133"/>
      <c r="E39" s="134">
        <f>+SUM(E7:E38)</f>
        <v>26915</v>
      </c>
      <c r="F39" s="420">
        <f t="shared" ref="F39:I39" si="0">+SUM(F7:F38)</f>
        <v>15325</v>
      </c>
      <c r="G39" s="421">
        <f t="shared" si="0"/>
        <v>15435</v>
      </c>
      <c r="H39" s="421">
        <f t="shared" si="0"/>
        <v>12975</v>
      </c>
      <c r="I39" s="421">
        <f t="shared" si="0"/>
        <v>8975</v>
      </c>
    </row>
    <row r="43" spans="1:9" ht="15.75" x14ac:dyDescent="0.25">
      <c r="C43" s="449" t="s">
        <v>216</v>
      </c>
      <c r="D43" s="800" t="s">
        <v>246</v>
      </c>
      <c r="E43" s="801"/>
      <c r="F43" s="801"/>
      <c r="G43" s="801"/>
      <c r="H43" s="802"/>
    </row>
    <row r="44" spans="1:9" ht="15.75" x14ac:dyDescent="0.25">
      <c r="C44" s="448" t="s">
        <v>220</v>
      </c>
      <c r="D44" s="803" t="s">
        <v>286</v>
      </c>
      <c r="E44" s="804"/>
      <c r="F44" s="804"/>
      <c r="G44" s="804"/>
      <c r="H44" s="805"/>
    </row>
    <row r="45" spans="1:9" ht="15.75" x14ac:dyDescent="0.25">
      <c r="C45" s="77" t="s">
        <v>217</v>
      </c>
      <c r="D45" s="806" t="s">
        <v>247</v>
      </c>
      <c r="E45" s="807"/>
      <c r="F45" s="807"/>
      <c r="G45" s="807"/>
      <c r="H45" s="808"/>
    </row>
    <row r="46" spans="1:9" ht="15.75" x14ac:dyDescent="0.25">
      <c r="C46" s="77" t="s">
        <v>218</v>
      </c>
      <c r="D46" s="806" t="s">
        <v>248</v>
      </c>
      <c r="E46" s="807"/>
      <c r="F46" s="807"/>
      <c r="G46" s="807"/>
      <c r="H46" s="808"/>
    </row>
    <row r="47" spans="1:9" ht="15.75" x14ac:dyDescent="0.25">
      <c r="C47" s="78" t="s">
        <v>221</v>
      </c>
      <c r="D47" s="809" t="s">
        <v>249</v>
      </c>
      <c r="E47" s="810"/>
      <c r="F47" s="810"/>
      <c r="G47" s="810"/>
      <c r="H47" s="811"/>
    </row>
    <row r="50" spans="4:8" ht="15.75" x14ac:dyDescent="0.25">
      <c r="D50" s="478" t="s">
        <v>568</v>
      </c>
      <c r="E50" s="791" t="s">
        <v>569</v>
      </c>
      <c r="F50" s="792"/>
      <c r="G50" s="792"/>
      <c r="H50" s="793"/>
    </row>
    <row r="51" spans="4:8" ht="15.75" x14ac:dyDescent="0.25">
      <c r="D51" s="77" t="s">
        <v>244</v>
      </c>
      <c r="E51" s="794" t="s">
        <v>253</v>
      </c>
      <c r="F51" s="795"/>
      <c r="G51" s="795"/>
      <c r="H51" s="796"/>
    </row>
    <row r="52" spans="4:8" ht="15.75" x14ac:dyDescent="0.25">
      <c r="D52" s="78" t="s">
        <v>243</v>
      </c>
      <c r="E52" s="797" t="s">
        <v>294</v>
      </c>
      <c r="F52" s="798"/>
      <c r="G52" s="798"/>
      <c r="H52" s="799"/>
    </row>
  </sheetData>
  <mergeCells count="9">
    <mergeCell ref="M5:O5"/>
    <mergeCell ref="E50:H50"/>
    <mergeCell ref="E51:H51"/>
    <mergeCell ref="E52:H52"/>
    <mergeCell ref="D43:H43"/>
    <mergeCell ref="D44:H44"/>
    <mergeCell ref="D45:H45"/>
    <mergeCell ref="D46:H46"/>
    <mergeCell ref="D47:H47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0" firstPageNumber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Normal="100" zoomScalePageLayoutView="130" workbookViewId="0">
      <selection activeCell="H3" sqref="H3"/>
    </sheetView>
  </sheetViews>
  <sheetFormatPr baseColWidth="10" defaultColWidth="9.85546875" defaultRowHeight="12.75" x14ac:dyDescent="0.2"/>
  <cols>
    <col min="1" max="1" width="48.28515625" style="84" customWidth="1"/>
    <col min="2" max="2" width="11.42578125" style="210" customWidth="1"/>
    <col min="3" max="3" width="4.42578125" style="210" customWidth="1"/>
    <col min="4" max="4" width="11.140625" style="81" customWidth="1"/>
    <col min="5" max="8" width="11.7109375" style="81" customWidth="1"/>
    <col min="9" max="16384" width="9.85546875" style="84"/>
  </cols>
  <sheetData>
    <row r="1" spans="1:8" ht="15.75" x14ac:dyDescent="0.25">
      <c r="H1" s="211"/>
    </row>
    <row r="2" spans="1:8" ht="27" thickBot="1" x14ac:dyDescent="0.45">
      <c r="A2" s="85" t="s">
        <v>27</v>
      </c>
      <c r="B2" s="212"/>
      <c r="C2" s="212"/>
      <c r="D2" s="87"/>
      <c r="E2" s="87"/>
      <c r="F2" s="87"/>
      <c r="G2" s="213"/>
      <c r="H2" s="214" t="s">
        <v>2</v>
      </c>
    </row>
    <row r="3" spans="1:8" ht="19.5" thickTop="1" x14ac:dyDescent="0.3">
      <c r="A3" s="90"/>
      <c r="B3" s="215"/>
      <c r="C3" s="215"/>
      <c r="D3" s="92"/>
      <c r="E3" s="92"/>
      <c r="F3" s="92"/>
      <c r="G3" s="92"/>
      <c r="H3" s="785" t="s">
        <v>582</v>
      </c>
    </row>
    <row r="4" spans="1:8" ht="23.25" x14ac:dyDescent="0.35">
      <c r="A4" s="93"/>
      <c r="B4" s="216"/>
      <c r="C4" s="411"/>
      <c r="D4" s="96" t="s">
        <v>3</v>
      </c>
      <c r="E4" s="217"/>
      <c r="F4" s="98" t="s">
        <v>4</v>
      </c>
      <c r="G4" s="99"/>
      <c r="H4" s="218"/>
    </row>
    <row r="5" spans="1:8" ht="18.75" x14ac:dyDescent="0.3">
      <c r="A5" s="101"/>
      <c r="B5" s="102"/>
      <c r="C5" s="412"/>
      <c r="D5" s="104" t="s">
        <v>6</v>
      </c>
      <c r="E5" s="219" t="s">
        <v>7</v>
      </c>
      <c r="F5" s="106"/>
      <c r="G5" s="107"/>
      <c r="H5" s="220"/>
    </row>
    <row r="6" spans="1:8" ht="21" x14ac:dyDescent="0.35">
      <c r="A6" s="109" t="s">
        <v>41</v>
      </c>
      <c r="B6" s="110" t="s">
        <v>42</v>
      </c>
      <c r="C6" s="413" t="s">
        <v>216</v>
      </c>
      <c r="D6" s="221">
        <v>2021</v>
      </c>
      <c r="E6" s="392">
        <v>2022</v>
      </c>
      <c r="F6" s="223">
        <v>2023</v>
      </c>
      <c r="G6" s="224">
        <v>2024</v>
      </c>
      <c r="H6" s="224">
        <v>2025</v>
      </c>
    </row>
    <row r="7" spans="1:8" ht="15.75" x14ac:dyDescent="0.25">
      <c r="A7" s="163" t="s">
        <v>209</v>
      </c>
      <c r="B7" s="124">
        <v>1589</v>
      </c>
      <c r="C7" s="124" t="s">
        <v>220</v>
      </c>
      <c r="D7" s="175"/>
      <c r="E7" s="265"/>
      <c r="F7" s="272"/>
      <c r="G7" s="266">
        <v>2000</v>
      </c>
      <c r="H7" s="489"/>
    </row>
    <row r="8" spans="1:8" ht="15.75" x14ac:dyDescent="0.25">
      <c r="A8" s="163"/>
      <c r="B8" s="124"/>
      <c r="C8" s="124"/>
      <c r="D8" s="175"/>
      <c r="E8" s="265"/>
      <c r="F8" s="272"/>
      <c r="G8" s="266"/>
      <c r="H8" s="266"/>
    </row>
    <row r="9" spans="1:8" ht="15.75" x14ac:dyDescent="0.25">
      <c r="A9" s="163"/>
      <c r="B9" s="124"/>
      <c r="C9" s="124"/>
      <c r="D9" s="175"/>
      <c r="E9" s="265"/>
      <c r="F9" s="272"/>
      <c r="G9" s="266"/>
      <c r="H9" s="266"/>
    </row>
    <row r="10" spans="1:8" ht="15.75" x14ac:dyDescent="0.25">
      <c r="A10" s="163"/>
      <c r="B10" s="124"/>
      <c r="C10" s="124"/>
      <c r="D10" s="175"/>
      <c r="E10" s="265"/>
      <c r="F10" s="272"/>
      <c r="G10" s="266"/>
      <c r="H10" s="266"/>
    </row>
    <row r="11" spans="1:8" ht="15.75" x14ac:dyDescent="0.25">
      <c r="A11" s="163"/>
      <c r="B11" s="124"/>
      <c r="C11" s="124"/>
      <c r="D11" s="175"/>
      <c r="E11" s="265"/>
      <c r="F11" s="272"/>
      <c r="G11" s="266"/>
      <c r="H11" s="266"/>
    </row>
    <row r="12" spans="1:8" ht="15.75" x14ac:dyDescent="0.25">
      <c r="A12" s="163"/>
      <c r="B12" s="124"/>
      <c r="C12" s="124"/>
      <c r="D12" s="175"/>
      <c r="E12" s="265"/>
      <c r="F12" s="272"/>
      <c r="G12" s="266"/>
      <c r="H12" s="266"/>
    </row>
    <row r="13" spans="1:8" ht="15.75" x14ac:dyDescent="0.25">
      <c r="A13" s="163"/>
      <c r="B13" s="124"/>
      <c r="C13" s="124"/>
      <c r="D13" s="175"/>
      <c r="E13" s="265"/>
      <c r="F13" s="272"/>
      <c r="G13" s="266"/>
      <c r="H13" s="266"/>
    </row>
    <row r="14" spans="1:8" ht="15.75" x14ac:dyDescent="0.25">
      <c r="A14" s="163"/>
      <c r="B14" s="124"/>
      <c r="C14" s="124"/>
      <c r="D14" s="175"/>
      <c r="E14" s="265"/>
      <c r="F14" s="272"/>
      <c r="G14" s="266"/>
      <c r="H14" s="266"/>
    </row>
    <row r="15" spans="1:8" ht="15.75" x14ac:dyDescent="0.25">
      <c r="A15" s="163"/>
      <c r="B15" s="124"/>
      <c r="C15" s="124"/>
      <c r="D15" s="175"/>
      <c r="E15" s="265"/>
      <c r="F15" s="272"/>
      <c r="G15" s="266"/>
      <c r="H15" s="266"/>
    </row>
    <row r="16" spans="1:8" ht="15.75" x14ac:dyDescent="0.25">
      <c r="A16" s="259"/>
      <c r="B16" s="140"/>
      <c r="C16" s="422"/>
      <c r="D16" s="119"/>
      <c r="E16" s="423"/>
      <c r="F16" s="424"/>
      <c r="G16" s="302"/>
      <c r="H16" s="302"/>
    </row>
    <row r="17" spans="1:8" ht="15.75" x14ac:dyDescent="0.25">
      <c r="A17" s="259"/>
      <c r="B17" s="140"/>
      <c r="C17" s="422"/>
      <c r="D17" s="119"/>
      <c r="E17" s="423"/>
      <c r="F17" s="424"/>
      <c r="G17" s="302"/>
      <c r="H17" s="302"/>
    </row>
    <row r="18" spans="1:8" ht="15.75" x14ac:dyDescent="0.25">
      <c r="A18" s="259"/>
      <c r="B18" s="140"/>
      <c r="C18" s="422"/>
      <c r="D18" s="119"/>
      <c r="E18" s="423"/>
      <c r="F18" s="424"/>
      <c r="G18" s="302"/>
      <c r="H18" s="302"/>
    </row>
    <row r="19" spans="1:8" ht="15.75" x14ac:dyDescent="0.25">
      <c r="A19" s="259"/>
      <c r="B19" s="140"/>
      <c r="C19" s="422"/>
      <c r="D19" s="119"/>
      <c r="E19" s="423"/>
      <c r="F19" s="424"/>
      <c r="G19" s="302"/>
      <c r="H19" s="302"/>
    </row>
    <row r="20" spans="1:8" ht="15.75" x14ac:dyDescent="0.25">
      <c r="A20" s="259"/>
      <c r="B20" s="140"/>
      <c r="C20" s="422"/>
      <c r="D20" s="119"/>
      <c r="E20" s="423"/>
      <c r="F20" s="424"/>
      <c r="G20" s="302"/>
      <c r="H20" s="302"/>
    </row>
    <row r="21" spans="1:8" ht="15.75" x14ac:dyDescent="0.25">
      <c r="A21" s="259"/>
      <c r="B21" s="140"/>
      <c r="C21" s="422"/>
      <c r="D21" s="119"/>
      <c r="E21" s="423"/>
      <c r="F21" s="424"/>
      <c r="G21" s="302"/>
      <c r="H21" s="302"/>
    </row>
    <row r="22" spans="1:8" ht="15.75" x14ac:dyDescent="0.25">
      <c r="A22" s="259"/>
      <c r="B22" s="140"/>
      <c r="C22" s="422"/>
      <c r="D22" s="119"/>
      <c r="E22" s="423"/>
      <c r="F22" s="424"/>
      <c r="G22" s="302"/>
      <c r="H22" s="302"/>
    </row>
    <row r="23" spans="1:8" ht="15.75" x14ac:dyDescent="0.25">
      <c r="A23" s="259"/>
      <c r="B23" s="140"/>
      <c r="C23" s="422"/>
      <c r="D23" s="119"/>
      <c r="E23" s="423"/>
      <c r="F23" s="424"/>
      <c r="G23" s="302"/>
      <c r="H23" s="302"/>
    </row>
    <row r="24" spans="1:8" ht="15.75" x14ac:dyDescent="0.25">
      <c r="A24" s="259"/>
      <c r="B24" s="140"/>
      <c r="C24" s="422"/>
      <c r="D24" s="119"/>
      <c r="E24" s="423"/>
      <c r="F24" s="424"/>
      <c r="G24" s="302"/>
      <c r="H24" s="302"/>
    </row>
    <row r="25" spans="1:8" ht="15.75" x14ac:dyDescent="0.25">
      <c r="A25" s="259"/>
      <c r="B25" s="140"/>
      <c r="C25" s="422"/>
      <c r="D25" s="119"/>
      <c r="E25" s="423"/>
      <c r="F25" s="424"/>
      <c r="G25" s="302"/>
      <c r="H25" s="302"/>
    </row>
    <row r="26" spans="1:8" ht="15.75" x14ac:dyDescent="0.25">
      <c r="A26" s="259"/>
      <c r="B26" s="140"/>
      <c r="C26" s="422"/>
      <c r="D26" s="119"/>
      <c r="E26" s="423"/>
      <c r="F26" s="424"/>
      <c r="G26" s="302"/>
      <c r="H26" s="302"/>
    </row>
    <row r="27" spans="1:8" ht="15.75" x14ac:dyDescent="0.25">
      <c r="A27" s="259"/>
      <c r="B27" s="140"/>
      <c r="C27" s="422"/>
      <c r="D27" s="119"/>
      <c r="E27" s="423"/>
      <c r="F27" s="424"/>
      <c r="G27" s="302"/>
      <c r="H27" s="302"/>
    </row>
    <row r="28" spans="1:8" ht="15.75" x14ac:dyDescent="0.25">
      <c r="A28" s="259"/>
      <c r="B28" s="140"/>
      <c r="C28" s="422"/>
      <c r="D28" s="119"/>
      <c r="E28" s="423"/>
      <c r="F28" s="424"/>
      <c r="G28" s="302"/>
      <c r="H28" s="302"/>
    </row>
    <row r="29" spans="1:8" ht="15.75" x14ac:dyDescent="0.25">
      <c r="A29" s="259"/>
      <c r="B29" s="140"/>
      <c r="C29" s="422"/>
      <c r="D29" s="119"/>
      <c r="E29" s="423"/>
      <c r="F29" s="424"/>
      <c r="G29" s="302"/>
      <c r="H29" s="302"/>
    </row>
    <row r="30" spans="1:8" ht="15.75" x14ac:dyDescent="0.25">
      <c r="A30" s="259"/>
      <c r="B30" s="140"/>
      <c r="C30" s="422"/>
      <c r="D30" s="119"/>
      <c r="E30" s="423"/>
      <c r="F30" s="424"/>
      <c r="G30" s="302"/>
      <c r="H30" s="302"/>
    </row>
    <row r="31" spans="1:8" ht="15.75" x14ac:dyDescent="0.25">
      <c r="A31" s="259"/>
      <c r="B31" s="140"/>
      <c r="C31" s="422"/>
      <c r="D31" s="119"/>
      <c r="E31" s="423"/>
      <c r="F31" s="424"/>
      <c r="G31" s="302"/>
      <c r="H31" s="302"/>
    </row>
    <row r="32" spans="1:8" ht="15.75" x14ac:dyDescent="0.25">
      <c r="A32" s="259"/>
      <c r="B32" s="140"/>
      <c r="C32" s="422"/>
      <c r="D32" s="119"/>
      <c r="E32" s="423"/>
      <c r="F32" s="424"/>
      <c r="G32" s="302"/>
      <c r="H32" s="302"/>
    </row>
    <row r="33" spans="1:8" ht="15.75" x14ac:dyDescent="0.25">
      <c r="A33" s="259"/>
      <c r="B33" s="140"/>
      <c r="C33" s="422"/>
      <c r="D33" s="119"/>
      <c r="E33" s="423"/>
      <c r="F33" s="424"/>
      <c r="G33" s="302"/>
      <c r="H33" s="302"/>
    </row>
    <row r="34" spans="1:8" ht="15.75" x14ac:dyDescent="0.25">
      <c r="A34" s="259"/>
      <c r="B34" s="140"/>
      <c r="C34" s="422"/>
      <c r="D34" s="119"/>
      <c r="E34" s="423"/>
      <c r="F34" s="424"/>
      <c r="G34" s="302"/>
      <c r="H34" s="302"/>
    </row>
    <row r="35" spans="1:8" ht="15.75" x14ac:dyDescent="0.25">
      <c r="A35" s="259"/>
      <c r="B35" s="140"/>
      <c r="C35" s="422"/>
      <c r="D35" s="119"/>
      <c r="E35" s="423"/>
      <c r="F35" s="424"/>
      <c r="G35" s="302"/>
      <c r="H35" s="302"/>
    </row>
    <row r="36" spans="1:8" ht="15.75" x14ac:dyDescent="0.25">
      <c r="A36" s="259"/>
      <c r="B36" s="140"/>
      <c r="C36" s="422"/>
      <c r="D36" s="119"/>
      <c r="E36" s="423"/>
      <c r="F36" s="424"/>
      <c r="G36" s="302"/>
      <c r="H36" s="302"/>
    </row>
    <row r="37" spans="1:8" ht="15.75" x14ac:dyDescent="0.25">
      <c r="A37" s="259"/>
      <c r="B37" s="140"/>
      <c r="C37" s="422"/>
      <c r="D37" s="119"/>
      <c r="E37" s="423"/>
      <c r="F37" s="424"/>
      <c r="G37" s="302"/>
      <c r="H37" s="302"/>
    </row>
    <row r="38" spans="1:8" ht="15.75" x14ac:dyDescent="0.25">
      <c r="A38" s="163"/>
      <c r="B38" s="124"/>
      <c r="C38" s="124"/>
      <c r="D38" s="175"/>
      <c r="E38" s="265"/>
      <c r="F38" s="272"/>
      <c r="G38" s="266"/>
      <c r="H38" s="266"/>
    </row>
    <row r="39" spans="1:8" ht="15.75" x14ac:dyDescent="0.25">
      <c r="A39" s="163"/>
      <c r="B39" s="124"/>
      <c r="C39" s="124"/>
      <c r="D39" s="175"/>
      <c r="E39" s="265"/>
      <c r="F39" s="272"/>
      <c r="G39" s="266"/>
      <c r="H39" s="266"/>
    </row>
    <row r="40" spans="1:8" ht="15.75" x14ac:dyDescent="0.25">
      <c r="A40" s="163"/>
      <c r="B40" s="124"/>
      <c r="C40" s="124"/>
      <c r="D40" s="175"/>
      <c r="E40" s="265"/>
      <c r="F40" s="272"/>
      <c r="G40" s="266"/>
      <c r="H40" s="266"/>
    </row>
    <row r="41" spans="1:8" ht="15.75" x14ac:dyDescent="0.25">
      <c r="A41" s="163"/>
      <c r="B41" s="124"/>
      <c r="C41" s="124"/>
      <c r="D41" s="175"/>
      <c r="E41" s="265"/>
      <c r="F41" s="272"/>
      <c r="G41" s="266"/>
      <c r="H41" s="266"/>
    </row>
    <row r="42" spans="1:8" ht="15.75" x14ac:dyDescent="0.25">
      <c r="A42" s="163"/>
      <c r="B42" s="124"/>
      <c r="C42" s="124"/>
      <c r="D42" s="175"/>
      <c r="E42" s="265"/>
      <c r="F42" s="272"/>
      <c r="G42" s="266"/>
      <c r="H42" s="266"/>
    </row>
    <row r="43" spans="1:8" ht="15.75" x14ac:dyDescent="0.25">
      <c r="A43" s="163"/>
      <c r="B43" s="124"/>
      <c r="C43" s="124"/>
      <c r="D43" s="175"/>
      <c r="E43" s="265"/>
      <c r="F43" s="272"/>
      <c r="G43" s="266"/>
      <c r="H43" s="266"/>
    </row>
    <row r="44" spans="1:8" ht="15.75" x14ac:dyDescent="0.25">
      <c r="A44" s="163"/>
      <c r="B44" s="124"/>
      <c r="C44" s="124"/>
      <c r="D44" s="175"/>
      <c r="E44" s="265"/>
      <c r="F44" s="272"/>
      <c r="G44" s="266"/>
      <c r="H44" s="266"/>
    </row>
    <row r="45" spans="1:8" ht="15.75" x14ac:dyDescent="0.25">
      <c r="A45" s="163"/>
      <c r="B45" s="124"/>
      <c r="C45" s="124"/>
      <c r="D45" s="175"/>
      <c r="E45" s="265"/>
      <c r="F45" s="272"/>
      <c r="G45" s="266"/>
      <c r="H45" s="266"/>
    </row>
    <row r="46" spans="1:8" ht="15.75" x14ac:dyDescent="0.25">
      <c r="A46" s="163"/>
      <c r="B46" s="124"/>
      <c r="C46" s="124"/>
      <c r="D46" s="175"/>
      <c r="E46" s="265"/>
      <c r="F46" s="272"/>
      <c r="G46" s="266"/>
      <c r="H46" s="266"/>
    </row>
    <row r="47" spans="1:8" ht="15.75" x14ac:dyDescent="0.25">
      <c r="A47" s="163"/>
      <c r="B47" s="124"/>
      <c r="C47" s="124"/>
      <c r="D47" s="175"/>
      <c r="E47" s="265"/>
      <c r="F47" s="272"/>
      <c r="G47" s="266"/>
      <c r="H47" s="266"/>
    </row>
    <row r="48" spans="1:8" ht="15.75" x14ac:dyDescent="0.25">
      <c r="A48" s="415"/>
      <c r="B48" s="416"/>
      <c r="C48" s="417"/>
      <c r="D48" s="142"/>
      <c r="E48" s="274"/>
      <c r="F48" s="275"/>
      <c r="G48" s="275"/>
      <c r="H48" s="276"/>
    </row>
    <row r="49" spans="1:8" ht="15.75" x14ac:dyDescent="0.25">
      <c r="A49" s="188"/>
      <c r="B49" s="129"/>
      <c r="C49" s="129"/>
      <c r="D49" s="142"/>
      <c r="E49" s="274"/>
      <c r="F49" s="275"/>
      <c r="G49" s="275"/>
      <c r="H49" s="276"/>
    </row>
    <row r="50" spans="1:8" ht="15.75" x14ac:dyDescent="0.25">
      <c r="A50" s="406" t="s">
        <v>507</v>
      </c>
      <c r="B50" s="419"/>
      <c r="C50" s="133"/>
      <c r="D50" s="134">
        <f>SUM(D7:D49)</f>
        <v>0</v>
      </c>
      <c r="E50" s="420">
        <f>SUM(E7:E49)</f>
        <v>0</v>
      </c>
      <c r="F50" s="421">
        <f>SUM(F7:F49)</f>
        <v>0</v>
      </c>
      <c r="G50" s="421">
        <f>SUM(G7:G49)</f>
        <v>2000</v>
      </c>
      <c r="H50" s="421">
        <f>SUM(H7:H49)</f>
        <v>0</v>
      </c>
    </row>
    <row r="54" spans="1:8" ht="15.75" x14ac:dyDescent="0.25">
      <c r="C54" s="449" t="s">
        <v>216</v>
      </c>
      <c r="D54" s="800" t="s">
        <v>246</v>
      </c>
      <c r="E54" s="801"/>
      <c r="F54" s="801"/>
      <c r="G54" s="801"/>
      <c r="H54" s="802"/>
    </row>
    <row r="55" spans="1:8" ht="15.75" x14ac:dyDescent="0.25">
      <c r="C55" s="448" t="s">
        <v>220</v>
      </c>
      <c r="D55" s="803" t="s">
        <v>286</v>
      </c>
      <c r="E55" s="804"/>
      <c r="F55" s="804"/>
      <c r="G55" s="804"/>
      <c r="H55" s="805"/>
    </row>
    <row r="56" spans="1:8" ht="15.75" x14ac:dyDescent="0.25">
      <c r="C56" s="77" t="s">
        <v>217</v>
      </c>
      <c r="D56" s="806" t="s">
        <v>247</v>
      </c>
      <c r="E56" s="807"/>
      <c r="F56" s="807"/>
      <c r="G56" s="807"/>
      <c r="H56" s="808"/>
    </row>
    <row r="57" spans="1:8" ht="15.75" x14ac:dyDescent="0.25">
      <c r="C57" s="77" t="s">
        <v>218</v>
      </c>
      <c r="D57" s="806" t="s">
        <v>248</v>
      </c>
      <c r="E57" s="807"/>
      <c r="F57" s="807"/>
      <c r="G57" s="807"/>
      <c r="H57" s="808"/>
    </row>
    <row r="58" spans="1:8" ht="15.75" x14ac:dyDescent="0.25">
      <c r="C58" s="78" t="s">
        <v>221</v>
      </c>
      <c r="D58" s="809" t="s">
        <v>249</v>
      </c>
      <c r="E58" s="810"/>
      <c r="F58" s="810"/>
      <c r="G58" s="810"/>
      <c r="H58" s="811"/>
    </row>
  </sheetData>
  <mergeCells count="5">
    <mergeCell ref="D54:H54"/>
    <mergeCell ref="D55:H55"/>
    <mergeCell ref="D56:H56"/>
    <mergeCell ref="D57:H57"/>
    <mergeCell ref="D58:H58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1" firstPageNumber="0" fitToHeight="0" orientation="portrait" r:id="rId1"/>
  <headerFooter alignWithMargins="0"/>
  <ignoredErrors>
    <ignoredError sqref="D50:H5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zoomScalePageLayoutView="140" workbookViewId="0">
      <selection activeCell="H3" sqref="H3"/>
    </sheetView>
  </sheetViews>
  <sheetFormatPr baseColWidth="10" defaultColWidth="9.85546875" defaultRowHeight="12.75" x14ac:dyDescent="0.2"/>
  <cols>
    <col min="1" max="1" width="45.42578125" style="84" customWidth="1"/>
    <col min="2" max="2" width="12.140625" style="210" customWidth="1"/>
    <col min="3" max="3" width="4.5703125" style="210" customWidth="1"/>
    <col min="4" max="4" width="11.140625" style="81" customWidth="1"/>
    <col min="5" max="8" width="11.7109375" style="81" customWidth="1"/>
    <col min="9" max="16384" width="9.85546875" style="84"/>
  </cols>
  <sheetData>
    <row r="1" spans="1:14" ht="15.75" x14ac:dyDescent="0.25">
      <c r="H1" s="211"/>
    </row>
    <row r="2" spans="1:14" ht="26.25" x14ac:dyDescent="0.4">
      <c r="A2" s="85" t="s">
        <v>122</v>
      </c>
      <c r="B2" s="212"/>
      <c r="C2" s="212"/>
      <c r="D2" s="87"/>
      <c r="E2" s="87"/>
      <c r="F2" s="87"/>
      <c r="G2" s="213"/>
      <c r="H2" s="214" t="s">
        <v>2</v>
      </c>
    </row>
    <row r="3" spans="1:14" ht="18.75" x14ac:dyDescent="0.3">
      <c r="A3" s="90"/>
      <c r="B3" s="215"/>
      <c r="C3" s="215"/>
      <c r="D3" s="92"/>
      <c r="E3" s="92"/>
      <c r="F3" s="92"/>
      <c r="G3" s="92"/>
      <c r="H3" s="785" t="s">
        <v>582</v>
      </c>
    </row>
    <row r="4" spans="1:14" ht="23.25" x14ac:dyDescent="0.35">
      <c r="A4" s="93"/>
      <c r="B4" s="216"/>
      <c r="C4" s="411"/>
      <c r="D4" s="96" t="s">
        <v>3</v>
      </c>
      <c r="E4" s="217"/>
      <c r="F4" s="98" t="s">
        <v>4</v>
      </c>
      <c r="G4" s="99"/>
      <c r="H4" s="218"/>
    </row>
    <row r="5" spans="1:14" ht="18.75" x14ac:dyDescent="0.3">
      <c r="A5" s="101"/>
      <c r="B5" s="102"/>
      <c r="C5" s="412"/>
      <c r="D5" s="104" t="s">
        <v>6</v>
      </c>
      <c r="E5" s="219" t="s">
        <v>7</v>
      </c>
      <c r="F5" s="106"/>
      <c r="G5" s="107"/>
      <c r="H5" s="220"/>
      <c r="K5" s="583" t="s">
        <v>365</v>
      </c>
      <c r="L5" s="789" t="s">
        <v>360</v>
      </c>
      <c r="M5" s="790"/>
      <c r="N5" s="790"/>
    </row>
    <row r="6" spans="1:14" ht="21" x14ac:dyDescent="0.35">
      <c r="A6" s="109" t="s">
        <v>41</v>
      </c>
      <c r="B6" s="110" t="s">
        <v>42</v>
      </c>
      <c r="C6" s="413" t="s">
        <v>216</v>
      </c>
      <c r="D6" s="221">
        <v>2021</v>
      </c>
      <c r="E6" s="392">
        <v>2022</v>
      </c>
      <c r="F6" s="223">
        <v>2023</v>
      </c>
      <c r="G6" s="224">
        <v>2024</v>
      </c>
      <c r="H6" s="224">
        <v>2025</v>
      </c>
      <c r="K6" s="584">
        <v>2021</v>
      </c>
      <c r="L6" s="585">
        <v>2022</v>
      </c>
      <c r="M6" s="585">
        <v>2023</v>
      </c>
      <c r="N6" s="585">
        <v>2024</v>
      </c>
    </row>
    <row r="7" spans="1:14" ht="15.75" x14ac:dyDescent="0.25">
      <c r="A7" s="745"/>
      <c r="B7" s="746"/>
      <c r="C7" s="746"/>
      <c r="D7" s="681"/>
      <c r="E7" s="747"/>
      <c r="F7" s="748"/>
      <c r="G7" s="749"/>
      <c r="H7" s="749"/>
      <c r="K7" s="638"/>
      <c r="L7" s="587"/>
      <c r="M7" s="587"/>
      <c r="N7" s="587"/>
    </row>
    <row r="8" spans="1:14" ht="15.75" x14ac:dyDescent="0.25">
      <c r="A8" s="165" t="s">
        <v>211</v>
      </c>
      <c r="B8" s="150">
        <v>1505</v>
      </c>
      <c r="C8" s="150" t="s">
        <v>218</v>
      </c>
      <c r="D8" s="126">
        <v>200</v>
      </c>
      <c r="E8" s="307"/>
      <c r="F8" s="395"/>
      <c r="G8" s="238"/>
      <c r="H8" s="238"/>
      <c r="K8" s="586"/>
      <c r="L8" s="587"/>
      <c r="M8" s="587"/>
      <c r="N8" s="587"/>
    </row>
    <row r="9" spans="1:14" ht="15.75" x14ac:dyDescent="0.25">
      <c r="A9" s="165" t="s">
        <v>212</v>
      </c>
      <c r="B9" s="150">
        <v>1506</v>
      </c>
      <c r="C9" s="150" t="s">
        <v>218</v>
      </c>
      <c r="D9" s="126"/>
      <c r="E9" s="307">
        <v>500</v>
      </c>
      <c r="F9" s="395"/>
      <c r="G9" s="238"/>
      <c r="H9" s="238"/>
      <c r="K9" s="588"/>
      <c r="L9" s="589"/>
      <c r="M9" s="589"/>
      <c r="N9" s="589"/>
    </row>
    <row r="10" spans="1:14" ht="15.75" x14ac:dyDescent="0.25">
      <c r="A10" s="165" t="s">
        <v>500</v>
      </c>
      <c r="B10" s="150">
        <v>1501</v>
      </c>
      <c r="C10" s="150" t="s">
        <v>218</v>
      </c>
      <c r="D10" s="654"/>
      <c r="E10" s="665">
        <v>200</v>
      </c>
      <c r="F10" s="395"/>
      <c r="G10" s="238"/>
      <c r="H10" s="238"/>
      <c r="K10" s="588"/>
      <c r="L10" s="589"/>
      <c r="M10" s="589"/>
      <c r="N10" s="589"/>
    </row>
    <row r="11" spans="1:14" ht="15.75" x14ac:dyDescent="0.25">
      <c r="A11" s="673"/>
      <c r="B11" s="674"/>
      <c r="C11" s="674"/>
      <c r="D11" s="725"/>
      <c r="E11" s="750"/>
      <c r="F11" s="751"/>
      <c r="G11" s="458"/>
      <c r="H11" s="458"/>
      <c r="K11" s="647"/>
      <c r="L11" s="589"/>
      <c r="M11" s="589"/>
      <c r="N11" s="589"/>
    </row>
    <row r="12" spans="1:14" ht="15.75" x14ac:dyDescent="0.25">
      <c r="A12" s="239" t="s">
        <v>501</v>
      </c>
      <c r="B12" s="150"/>
      <c r="C12" s="150"/>
      <c r="D12" s="126"/>
      <c r="E12" s="307"/>
      <c r="F12" s="395"/>
      <c r="G12" s="238"/>
      <c r="H12" s="266"/>
      <c r="K12" s="588"/>
      <c r="L12" s="589"/>
      <c r="M12" s="589"/>
      <c r="N12" s="589"/>
    </row>
    <row r="13" spans="1:14" ht="15.75" x14ac:dyDescent="0.25">
      <c r="A13" s="163" t="s">
        <v>210</v>
      </c>
      <c r="B13" s="124">
        <v>1229</v>
      </c>
      <c r="C13" s="124" t="s">
        <v>220</v>
      </c>
      <c r="D13" s="175">
        <v>45250</v>
      </c>
      <c r="E13" s="265">
        <v>1500</v>
      </c>
      <c r="F13" s="395"/>
      <c r="G13" s="238"/>
      <c r="H13" s="266"/>
      <c r="K13" s="588"/>
      <c r="L13" s="589"/>
      <c r="M13" s="589"/>
      <c r="N13" s="589"/>
    </row>
    <row r="14" spans="1:14" ht="15.75" x14ac:dyDescent="0.25">
      <c r="A14" s="165" t="s">
        <v>125</v>
      </c>
      <c r="B14" s="150">
        <v>1203</v>
      </c>
      <c r="C14" s="150" t="s">
        <v>220</v>
      </c>
      <c r="D14" s="126">
        <v>85000</v>
      </c>
      <c r="E14" s="307"/>
      <c r="F14" s="395"/>
      <c r="G14" s="238"/>
      <c r="H14" s="238"/>
      <c r="K14" s="588"/>
      <c r="L14" s="589"/>
      <c r="M14" s="589"/>
      <c r="N14" s="589"/>
    </row>
    <row r="15" spans="1:14" ht="15.75" x14ac:dyDescent="0.25">
      <c r="A15" s="165" t="s">
        <v>440</v>
      </c>
      <c r="B15" s="150">
        <v>1240</v>
      </c>
      <c r="C15" s="150" t="s">
        <v>220</v>
      </c>
      <c r="D15" s="126">
        <v>2000</v>
      </c>
      <c r="E15" s="665">
        <v>0</v>
      </c>
      <c r="F15" s="717">
        <v>0</v>
      </c>
      <c r="G15" s="441">
        <v>0</v>
      </c>
      <c r="H15" s="441">
        <v>32000</v>
      </c>
      <c r="J15" s="84" t="s">
        <v>408</v>
      </c>
      <c r="K15" s="588"/>
      <c r="L15" s="589"/>
      <c r="M15" s="589"/>
      <c r="N15" s="589"/>
    </row>
    <row r="16" spans="1:14" ht="15.75" x14ac:dyDescent="0.25">
      <c r="A16" s="165" t="s">
        <v>366</v>
      </c>
      <c r="B16" s="150">
        <v>1221</v>
      </c>
      <c r="C16" s="150" t="s">
        <v>217</v>
      </c>
      <c r="D16" s="126">
        <f>-K16</f>
        <v>-9950</v>
      </c>
      <c r="E16" s="665">
        <v>10000</v>
      </c>
      <c r="F16" s="395"/>
      <c r="G16" s="238"/>
      <c r="H16" s="238"/>
      <c r="K16" s="588">
        <v>9950</v>
      </c>
      <c r="L16" s="589"/>
      <c r="M16" s="589">
        <v>9950</v>
      </c>
      <c r="N16" s="589"/>
    </row>
    <row r="17" spans="1:14" ht="15.75" x14ac:dyDescent="0.25">
      <c r="A17" s="165" t="s">
        <v>367</v>
      </c>
      <c r="B17" s="150">
        <v>1227</v>
      </c>
      <c r="C17" s="150" t="s">
        <v>217</v>
      </c>
      <c r="D17" s="126">
        <f>-K17</f>
        <v>-1500</v>
      </c>
      <c r="E17" s="665">
        <v>1500</v>
      </c>
      <c r="F17" s="395"/>
      <c r="G17" s="238"/>
      <c r="H17" s="238"/>
      <c r="K17" s="588">
        <v>1500</v>
      </c>
      <c r="L17" s="589">
        <v>1500</v>
      </c>
      <c r="M17" s="589"/>
      <c r="N17" s="589"/>
    </row>
    <row r="18" spans="1:14" ht="15.75" x14ac:dyDescent="0.25">
      <c r="A18" s="165" t="s">
        <v>300</v>
      </c>
      <c r="B18" s="150">
        <v>1208</v>
      </c>
      <c r="C18" s="150" t="s">
        <v>220</v>
      </c>
      <c r="D18" s="126">
        <f>-K18</f>
        <v>-3215</v>
      </c>
      <c r="E18" s="665">
        <v>1000</v>
      </c>
      <c r="F18" s="717">
        <v>2000</v>
      </c>
      <c r="G18" s="266"/>
      <c r="H18" s="266"/>
      <c r="K18" s="588">
        <v>3215</v>
      </c>
      <c r="L18" s="589">
        <v>3215</v>
      </c>
      <c r="M18" s="589"/>
      <c r="N18" s="589"/>
    </row>
    <row r="19" spans="1:14" ht="15.75" x14ac:dyDescent="0.25">
      <c r="A19" s="165" t="s">
        <v>409</v>
      </c>
      <c r="B19" s="150">
        <v>1209</v>
      </c>
      <c r="C19" s="150" t="s">
        <v>220</v>
      </c>
      <c r="D19" s="126"/>
      <c r="E19" s="307"/>
      <c r="F19" s="395"/>
      <c r="G19" s="238">
        <v>2000</v>
      </c>
      <c r="H19" s="238"/>
      <c r="K19" s="588"/>
      <c r="L19" s="589"/>
      <c r="M19" s="589"/>
      <c r="N19" s="589"/>
    </row>
    <row r="20" spans="1:14" ht="15.75" x14ac:dyDescent="0.25">
      <c r="A20" s="602"/>
      <c r="B20" s="603"/>
      <c r="C20" s="603"/>
      <c r="D20" s="604"/>
      <c r="E20" s="605"/>
      <c r="F20" s="272"/>
      <c r="G20" s="266"/>
      <c r="H20" s="266"/>
      <c r="K20" s="588"/>
      <c r="L20" s="589"/>
      <c r="M20" s="589"/>
      <c r="N20" s="589"/>
    </row>
    <row r="21" spans="1:14" ht="15.75" x14ac:dyDescent="0.25">
      <c r="A21" s="163"/>
      <c r="B21" s="124"/>
      <c r="C21" s="124"/>
      <c r="D21" s="175"/>
      <c r="E21" s="265"/>
      <c r="F21" s="272"/>
      <c r="G21" s="266"/>
      <c r="H21" s="266"/>
      <c r="K21" s="588"/>
      <c r="L21" s="589"/>
      <c r="M21" s="589"/>
      <c r="N21" s="589"/>
    </row>
    <row r="22" spans="1:14" ht="15.75" x14ac:dyDescent="0.25">
      <c r="A22" s="163"/>
      <c r="B22" s="124"/>
      <c r="C22" s="124"/>
      <c r="D22" s="175"/>
      <c r="E22" s="265"/>
      <c r="F22" s="272"/>
      <c r="G22" s="266"/>
      <c r="H22" s="266"/>
      <c r="K22" s="588"/>
      <c r="L22" s="589"/>
      <c r="M22" s="589"/>
      <c r="N22" s="589"/>
    </row>
    <row r="23" spans="1:14" ht="15.75" x14ac:dyDescent="0.25">
      <c r="A23" s="163"/>
      <c r="B23" s="124"/>
      <c r="C23" s="124"/>
      <c r="D23" s="175"/>
      <c r="E23" s="265"/>
      <c r="F23" s="272"/>
      <c r="G23" s="271"/>
      <c r="H23" s="271"/>
      <c r="K23" s="588"/>
      <c r="L23" s="589"/>
      <c r="M23" s="589"/>
      <c r="N23" s="589"/>
    </row>
    <row r="24" spans="1:14" ht="15.75" x14ac:dyDescent="0.25">
      <c r="A24" s="163"/>
      <c r="B24" s="124"/>
      <c r="C24" s="124"/>
      <c r="D24" s="175"/>
      <c r="E24" s="265"/>
      <c r="F24" s="272"/>
      <c r="G24" s="266"/>
      <c r="H24" s="266"/>
      <c r="K24" s="588"/>
      <c r="L24" s="589"/>
      <c r="M24" s="589"/>
      <c r="N24" s="589"/>
    </row>
    <row r="25" spans="1:14" ht="15.75" x14ac:dyDescent="0.25">
      <c r="A25" s="163"/>
      <c r="B25" s="124"/>
      <c r="C25" s="124"/>
      <c r="D25" s="175"/>
      <c r="E25" s="265"/>
      <c r="F25" s="272"/>
      <c r="G25" s="266"/>
      <c r="H25" s="266"/>
      <c r="K25" s="588"/>
      <c r="L25" s="589"/>
      <c r="M25" s="589"/>
      <c r="N25" s="589"/>
    </row>
    <row r="26" spans="1:14" ht="15.75" x14ac:dyDescent="0.25">
      <c r="A26" s="163"/>
      <c r="B26" s="124"/>
      <c r="C26" s="124"/>
      <c r="D26" s="175"/>
      <c r="E26" s="265"/>
      <c r="F26" s="272"/>
      <c r="G26" s="266"/>
      <c r="H26" s="266"/>
      <c r="K26" s="588"/>
      <c r="L26" s="589"/>
      <c r="M26" s="589"/>
      <c r="N26" s="589"/>
    </row>
    <row r="27" spans="1:14" ht="15.75" x14ac:dyDescent="0.25">
      <c r="A27" s="163"/>
      <c r="B27" s="124"/>
      <c r="C27" s="124"/>
      <c r="D27" s="175"/>
      <c r="E27" s="265"/>
      <c r="F27" s="272"/>
      <c r="G27" s="266"/>
      <c r="H27" s="266"/>
      <c r="K27" s="588"/>
      <c r="L27" s="589"/>
      <c r="M27" s="589"/>
      <c r="N27" s="589"/>
    </row>
    <row r="28" spans="1:14" ht="15.75" x14ac:dyDescent="0.25">
      <c r="A28" s="163"/>
      <c r="B28" s="124"/>
      <c r="C28" s="124"/>
      <c r="D28" s="175"/>
      <c r="E28" s="265"/>
      <c r="F28" s="272"/>
      <c r="G28" s="266"/>
      <c r="H28" s="266"/>
      <c r="K28" s="588"/>
      <c r="L28" s="589"/>
      <c r="M28" s="589"/>
      <c r="N28" s="589"/>
    </row>
    <row r="29" spans="1:14" ht="15.75" x14ac:dyDescent="0.25">
      <c r="A29" s="163"/>
      <c r="B29" s="124"/>
      <c r="C29" s="124"/>
      <c r="D29" s="175"/>
      <c r="E29" s="265"/>
      <c r="F29" s="272"/>
      <c r="G29" s="266"/>
      <c r="H29" s="266"/>
      <c r="K29" s="588"/>
      <c r="L29" s="589"/>
      <c r="M29" s="589"/>
      <c r="N29" s="589"/>
    </row>
    <row r="30" spans="1:14" ht="15.75" x14ac:dyDescent="0.25">
      <c r="A30" s="163"/>
      <c r="B30" s="124"/>
      <c r="C30" s="124"/>
      <c r="D30" s="175"/>
      <c r="E30" s="265"/>
      <c r="F30" s="272"/>
      <c r="G30" s="266"/>
      <c r="H30" s="266"/>
      <c r="K30" s="588"/>
      <c r="L30" s="589"/>
      <c r="M30" s="589"/>
      <c r="N30" s="589"/>
    </row>
    <row r="31" spans="1:14" ht="15.75" x14ac:dyDescent="0.25">
      <c r="A31" s="163"/>
      <c r="B31" s="124"/>
      <c r="C31" s="124"/>
      <c r="D31" s="175"/>
      <c r="E31" s="265"/>
      <c r="F31" s="272"/>
      <c r="G31" s="266"/>
      <c r="H31" s="266"/>
      <c r="K31" s="588"/>
      <c r="L31" s="589"/>
      <c r="M31" s="589"/>
      <c r="N31" s="589"/>
    </row>
    <row r="32" spans="1:14" ht="15.75" x14ac:dyDescent="0.25">
      <c r="A32" s="481"/>
      <c r="B32" s="467"/>
      <c r="C32" s="467"/>
      <c r="D32" s="502"/>
      <c r="E32" s="503"/>
      <c r="F32" s="518"/>
      <c r="G32" s="504"/>
      <c r="H32" s="504"/>
      <c r="K32" s="588"/>
      <c r="L32" s="589"/>
      <c r="M32" s="589"/>
      <c r="N32" s="589"/>
    </row>
    <row r="33" spans="1:14" ht="15.75" x14ac:dyDescent="0.25">
      <c r="A33" s="481"/>
      <c r="B33" s="467"/>
      <c r="C33" s="467"/>
      <c r="D33" s="502"/>
      <c r="E33" s="503"/>
      <c r="F33" s="518"/>
      <c r="G33" s="504"/>
      <c r="H33" s="504"/>
      <c r="K33" s="588"/>
      <c r="L33" s="589"/>
      <c r="M33" s="589"/>
      <c r="N33" s="589"/>
    </row>
    <row r="34" spans="1:14" ht="15.75" x14ac:dyDescent="0.25">
      <c r="A34" s="481"/>
      <c r="B34" s="467"/>
      <c r="C34" s="467"/>
      <c r="D34" s="502"/>
      <c r="E34" s="503"/>
      <c r="F34" s="518"/>
      <c r="G34" s="504"/>
      <c r="H34" s="504"/>
      <c r="K34" s="586"/>
      <c r="L34" s="587"/>
      <c r="M34" s="587"/>
      <c r="N34" s="587"/>
    </row>
    <row r="35" spans="1:14" ht="15.75" x14ac:dyDescent="0.25">
      <c r="A35" s="163"/>
      <c r="B35" s="124"/>
      <c r="C35" s="124"/>
      <c r="D35" s="175"/>
      <c r="E35" s="265"/>
      <c r="F35" s="272"/>
      <c r="G35" s="266"/>
      <c r="H35" s="266"/>
      <c r="K35" s="586">
        <f>SUM(K18:K34)</f>
        <v>3215</v>
      </c>
      <c r="L35" s="587"/>
      <c r="M35" s="587"/>
      <c r="N35" s="587"/>
    </row>
    <row r="36" spans="1:14" ht="15.75" x14ac:dyDescent="0.25">
      <c r="A36" s="163"/>
      <c r="B36" s="124"/>
      <c r="C36" s="124"/>
      <c r="D36" s="175"/>
      <c r="E36" s="265"/>
      <c r="F36" s="272"/>
      <c r="G36" s="266"/>
      <c r="H36" s="266"/>
      <c r="K36" s="588"/>
      <c r="L36" s="589"/>
      <c r="M36" s="589"/>
      <c r="N36" s="589"/>
    </row>
    <row r="37" spans="1:14" ht="15.75" x14ac:dyDescent="0.25">
      <c r="A37" s="163"/>
      <c r="B37" s="124"/>
      <c r="C37" s="124"/>
      <c r="D37" s="175"/>
      <c r="E37" s="265"/>
      <c r="F37" s="272"/>
      <c r="G37" s="266"/>
      <c r="H37" s="266"/>
      <c r="K37" s="588"/>
      <c r="L37" s="589"/>
      <c r="M37" s="589"/>
      <c r="N37" s="589"/>
    </row>
    <row r="38" spans="1:14" ht="15.75" x14ac:dyDescent="0.25">
      <c r="A38" s="163"/>
      <c r="B38" s="124"/>
      <c r="C38" s="124"/>
      <c r="D38" s="175"/>
      <c r="E38" s="265"/>
      <c r="F38" s="272"/>
      <c r="G38" s="266"/>
      <c r="H38" s="266"/>
    </row>
    <row r="39" spans="1:14" ht="15.75" x14ac:dyDescent="0.25">
      <c r="A39" s="163"/>
      <c r="B39" s="124"/>
      <c r="C39" s="124"/>
      <c r="D39" s="175"/>
      <c r="E39" s="265"/>
      <c r="F39" s="272"/>
      <c r="G39" s="266"/>
      <c r="H39" s="266"/>
    </row>
    <row r="40" spans="1:14" ht="15.75" x14ac:dyDescent="0.25">
      <c r="A40" s="163"/>
      <c r="B40" s="124"/>
      <c r="C40" s="124"/>
      <c r="D40" s="175"/>
      <c r="E40" s="265"/>
      <c r="F40" s="272"/>
      <c r="G40" s="266"/>
      <c r="H40" s="266"/>
    </row>
    <row r="41" spans="1:14" ht="15.75" x14ac:dyDescent="0.25">
      <c r="A41" s="163"/>
      <c r="B41" s="124"/>
      <c r="C41" s="124"/>
      <c r="D41" s="175"/>
      <c r="E41" s="265"/>
      <c r="F41" s="272"/>
      <c r="G41" s="266"/>
      <c r="H41" s="266"/>
    </row>
    <row r="42" spans="1:14" ht="15.75" x14ac:dyDescent="0.25">
      <c r="A42" s="163"/>
      <c r="B42" s="124"/>
      <c r="C42" s="124"/>
      <c r="D42" s="175"/>
      <c r="E42" s="265"/>
      <c r="F42" s="272"/>
      <c r="G42" s="271"/>
      <c r="H42" s="271"/>
    </row>
    <row r="43" spans="1:14" ht="15.75" x14ac:dyDescent="0.25">
      <c r="A43" s="163"/>
      <c r="B43" s="124"/>
      <c r="C43" s="124"/>
      <c r="D43" s="175"/>
      <c r="E43" s="265"/>
      <c r="F43" s="272"/>
      <c r="G43" s="271"/>
      <c r="H43" s="271"/>
    </row>
    <row r="44" spans="1:14" ht="15.75" x14ac:dyDescent="0.25">
      <c r="A44" s="163"/>
      <c r="B44" s="124"/>
      <c r="C44" s="124"/>
      <c r="D44" s="175"/>
      <c r="E44" s="265"/>
      <c r="F44" s="272"/>
      <c r="G44" s="271"/>
      <c r="H44" s="271"/>
    </row>
    <row r="45" spans="1:14" ht="15.75" x14ac:dyDescent="0.25">
      <c r="A45" s="163"/>
      <c r="B45" s="124"/>
      <c r="C45" s="124"/>
      <c r="D45" s="175"/>
      <c r="E45" s="265"/>
      <c r="F45" s="272"/>
      <c r="G45" s="271"/>
      <c r="H45" s="271"/>
    </row>
    <row r="46" spans="1:14" ht="15.75" x14ac:dyDescent="0.25">
      <c r="A46" s="163"/>
      <c r="B46" s="124"/>
      <c r="C46" s="124"/>
      <c r="D46" s="175"/>
      <c r="E46" s="265"/>
      <c r="F46" s="272"/>
      <c r="G46" s="271"/>
      <c r="H46" s="271"/>
    </row>
    <row r="47" spans="1:14" ht="15.75" x14ac:dyDescent="0.25">
      <c r="A47" s="415"/>
      <c r="B47" s="416"/>
      <c r="C47" s="417"/>
      <c r="D47" s="142"/>
      <c r="E47" s="274"/>
      <c r="F47" s="275"/>
      <c r="G47" s="275"/>
      <c r="H47" s="276"/>
    </row>
    <row r="48" spans="1:14" ht="15.75" x14ac:dyDescent="0.25">
      <c r="A48" s="188"/>
      <c r="B48" s="129"/>
      <c r="C48" s="129"/>
      <c r="D48" s="142"/>
      <c r="E48" s="274"/>
      <c r="F48" s="275"/>
      <c r="G48" s="275"/>
      <c r="H48" s="276"/>
    </row>
    <row r="49" spans="1:8" ht="15.75" x14ac:dyDescent="0.25">
      <c r="A49" s="406" t="s">
        <v>507</v>
      </c>
      <c r="B49" s="419"/>
      <c r="C49" s="133"/>
      <c r="D49" s="134">
        <f>SUM(D8:D48)</f>
        <v>117785</v>
      </c>
      <c r="E49" s="420">
        <f>SUM(E8:E48)</f>
        <v>14700</v>
      </c>
      <c r="F49" s="421">
        <f>SUM(F8:F48)</f>
        <v>2000</v>
      </c>
      <c r="G49" s="421">
        <f>SUM(G8:G48)</f>
        <v>2000</v>
      </c>
      <c r="H49" s="421">
        <f>SUM(H8:H48)</f>
        <v>32000</v>
      </c>
    </row>
    <row r="53" spans="1:8" ht="15.75" x14ac:dyDescent="0.25">
      <c r="C53" s="449" t="s">
        <v>216</v>
      </c>
      <c r="D53" s="800" t="s">
        <v>246</v>
      </c>
      <c r="E53" s="801"/>
      <c r="F53" s="801"/>
      <c r="G53" s="801"/>
      <c r="H53" s="802"/>
    </row>
    <row r="54" spans="1:8" ht="15.75" x14ac:dyDescent="0.25">
      <c r="C54" s="448" t="s">
        <v>220</v>
      </c>
      <c r="D54" s="803" t="s">
        <v>286</v>
      </c>
      <c r="E54" s="804"/>
      <c r="F54" s="804"/>
      <c r="G54" s="804"/>
      <c r="H54" s="805"/>
    </row>
    <row r="55" spans="1:8" ht="15.75" x14ac:dyDescent="0.25">
      <c r="C55" s="77" t="s">
        <v>217</v>
      </c>
      <c r="D55" s="806" t="s">
        <v>247</v>
      </c>
      <c r="E55" s="807"/>
      <c r="F55" s="807"/>
      <c r="G55" s="807"/>
      <c r="H55" s="808"/>
    </row>
    <row r="56" spans="1:8" ht="15.75" x14ac:dyDescent="0.25">
      <c r="C56" s="77" t="s">
        <v>218</v>
      </c>
      <c r="D56" s="806" t="s">
        <v>248</v>
      </c>
      <c r="E56" s="807"/>
      <c r="F56" s="807"/>
      <c r="G56" s="807"/>
      <c r="H56" s="808"/>
    </row>
    <row r="57" spans="1:8" ht="15.75" x14ac:dyDescent="0.25">
      <c r="C57" s="78" t="s">
        <v>221</v>
      </c>
      <c r="D57" s="809" t="s">
        <v>249</v>
      </c>
      <c r="E57" s="810"/>
      <c r="F57" s="810"/>
      <c r="G57" s="810"/>
      <c r="H57" s="811"/>
    </row>
  </sheetData>
  <mergeCells count="6">
    <mergeCell ref="D57:H57"/>
    <mergeCell ref="L5:N5"/>
    <mergeCell ref="D53:H53"/>
    <mergeCell ref="D54:H54"/>
    <mergeCell ref="D55:H55"/>
    <mergeCell ref="D56:H56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2" firstPageNumber="0" fitToHeight="0" orientation="portrait" r:id="rId1"/>
  <headerFooter alignWithMargins="0"/>
  <ignoredErrors>
    <ignoredError sqref="D49:H4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Normal="100" zoomScalePageLayoutView="120" workbookViewId="0">
      <selection activeCell="H3" sqref="H3"/>
    </sheetView>
  </sheetViews>
  <sheetFormatPr baseColWidth="10" defaultColWidth="9.85546875" defaultRowHeight="12.75" x14ac:dyDescent="0.2"/>
  <cols>
    <col min="1" max="1" width="41.7109375" style="84" customWidth="1"/>
    <col min="2" max="2" width="12.140625" style="210" customWidth="1"/>
    <col min="3" max="3" width="5.7109375" style="210" customWidth="1"/>
    <col min="4" max="8" width="11.7109375" style="81" customWidth="1"/>
    <col min="9" max="16384" width="9.85546875" style="84"/>
  </cols>
  <sheetData>
    <row r="1" spans="1:19" ht="15.75" x14ac:dyDescent="0.25">
      <c r="H1" s="211"/>
    </row>
    <row r="2" spans="1:19" ht="26.25" x14ac:dyDescent="0.4">
      <c r="A2" s="85" t="s">
        <v>188</v>
      </c>
      <c r="B2" s="212"/>
      <c r="C2" s="212"/>
      <c r="D2" s="87"/>
      <c r="E2" s="87"/>
      <c r="F2" s="87"/>
      <c r="G2" s="213"/>
      <c r="H2" s="214" t="s">
        <v>2</v>
      </c>
    </row>
    <row r="3" spans="1:19" ht="18.75" x14ac:dyDescent="0.3">
      <c r="A3" s="90"/>
      <c r="B3" s="215"/>
      <c r="C3" s="215"/>
      <c r="D3" s="92"/>
      <c r="E3" s="92"/>
      <c r="F3" s="92"/>
      <c r="G3" s="92"/>
      <c r="H3" s="785" t="s">
        <v>582</v>
      </c>
    </row>
    <row r="4" spans="1:19" ht="23.25" x14ac:dyDescent="0.35">
      <c r="A4" s="93"/>
      <c r="B4" s="216"/>
      <c r="C4" s="411"/>
      <c r="D4" s="96" t="s">
        <v>3</v>
      </c>
      <c r="E4" s="217"/>
      <c r="F4" s="98" t="s">
        <v>4</v>
      </c>
      <c r="G4" s="99"/>
      <c r="H4" s="218"/>
    </row>
    <row r="5" spans="1:19" ht="18.75" x14ac:dyDescent="0.3">
      <c r="A5" s="101"/>
      <c r="B5" s="102"/>
      <c r="C5" s="412"/>
      <c r="D5" s="104" t="s">
        <v>6</v>
      </c>
      <c r="E5" s="219" t="s">
        <v>7</v>
      </c>
      <c r="F5" s="106"/>
      <c r="G5" s="107"/>
      <c r="H5" s="220"/>
      <c r="K5" s="583" t="s">
        <v>365</v>
      </c>
      <c r="L5" s="789" t="s">
        <v>360</v>
      </c>
      <c r="M5" s="790"/>
      <c r="N5" s="790"/>
    </row>
    <row r="6" spans="1:19" ht="21" x14ac:dyDescent="0.35">
      <c r="A6" s="109" t="s">
        <v>41</v>
      </c>
      <c r="B6" s="110" t="s">
        <v>42</v>
      </c>
      <c r="C6" s="413" t="s">
        <v>216</v>
      </c>
      <c r="D6" s="221">
        <v>2021</v>
      </c>
      <c r="E6" s="392">
        <v>2022</v>
      </c>
      <c r="F6" s="223">
        <v>2023</v>
      </c>
      <c r="G6" s="224">
        <v>2024</v>
      </c>
      <c r="H6" s="224">
        <v>2025</v>
      </c>
      <c r="K6" s="584">
        <v>2021</v>
      </c>
      <c r="L6" s="585">
        <v>2022</v>
      </c>
      <c r="M6" s="585">
        <v>2023</v>
      </c>
      <c r="N6" s="585">
        <v>2024</v>
      </c>
    </row>
    <row r="7" spans="1:19" s="242" customFormat="1" ht="15.75" x14ac:dyDescent="0.25">
      <c r="A7" s="745"/>
      <c r="B7" s="746"/>
      <c r="C7" s="746"/>
      <c r="D7" s="681"/>
      <c r="E7" s="747"/>
      <c r="F7" s="752"/>
      <c r="G7" s="753"/>
      <c r="H7" s="753"/>
      <c r="K7" s="638"/>
      <c r="L7" s="587"/>
      <c r="M7" s="587"/>
      <c r="N7" s="587"/>
    </row>
    <row r="8" spans="1:19" s="242" customFormat="1" ht="15.75" x14ac:dyDescent="0.25">
      <c r="A8" s="165" t="s">
        <v>502</v>
      </c>
      <c r="B8" s="150">
        <v>1327</v>
      </c>
      <c r="C8" s="150" t="s">
        <v>217</v>
      </c>
      <c r="D8" s="126">
        <v>8000</v>
      </c>
      <c r="E8" s="307"/>
      <c r="F8" s="272"/>
      <c r="G8" s="271"/>
      <c r="H8" s="271"/>
      <c r="K8" s="586"/>
      <c r="L8" s="587"/>
      <c r="M8" s="587"/>
      <c r="N8" s="587"/>
    </row>
    <row r="9" spans="1:19" s="242" customFormat="1" ht="15.75" x14ac:dyDescent="0.25">
      <c r="A9" s="165" t="s">
        <v>503</v>
      </c>
      <c r="B9" s="150">
        <v>1327</v>
      </c>
      <c r="C9" s="150" t="s">
        <v>217</v>
      </c>
      <c r="D9" s="126">
        <v>-3500</v>
      </c>
      <c r="E9" s="307"/>
      <c r="F9" s="272"/>
      <c r="G9" s="271"/>
      <c r="H9" s="271"/>
      <c r="K9" s="588"/>
      <c r="L9" s="589"/>
      <c r="M9" s="589"/>
      <c r="N9" s="589"/>
    </row>
    <row r="10" spans="1:19" s="242" customFormat="1" ht="15.75" x14ac:dyDescent="0.25">
      <c r="A10" s="165" t="s">
        <v>504</v>
      </c>
      <c r="B10" s="150">
        <v>1327</v>
      </c>
      <c r="C10" s="150" t="s">
        <v>217</v>
      </c>
      <c r="D10" s="126">
        <v>-1600</v>
      </c>
      <c r="E10" s="307"/>
      <c r="F10" s="272"/>
      <c r="G10" s="271"/>
      <c r="H10" s="271"/>
      <c r="K10" s="588"/>
      <c r="L10" s="589"/>
      <c r="M10" s="589"/>
      <c r="N10" s="589"/>
    </row>
    <row r="11" spans="1:19" s="242" customFormat="1" ht="15.75" x14ac:dyDescent="0.25">
      <c r="A11" s="165" t="s">
        <v>505</v>
      </c>
      <c r="B11" s="150">
        <v>1327</v>
      </c>
      <c r="C11" s="150" t="s">
        <v>217</v>
      </c>
      <c r="D11" s="126">
        <v>-800</v>
      </c>
      <c r="E11" s="307"/>
      <c r="F11" s="272"/>
      <c r="G11" s="271"/>
      <c r="H11" s="271"/>
      <c r="K11" s="588"/>
      <c r="L11" s="589"/>
      <c r="M11" s="589"/>
      <c r="N11" s="589"/>
    </row>
    <row r="12" spans="1:19" s="242" customFormat="1" ht="15.75" x14ac:dyDescent="0.25">
      <c r="A12" s="165" t="s">
        <v>285</v>
      </c>
      <c r="B12" s="150">
        <v>1333</v>
      </c>
      <c r="C12" s="150" t="s">
        <v>218</v>
      </c>
      <c r="D12" s="126">
        <v>300</v>
      </c>
      <c r="E12" s="665">
        <v>750</v>
      </c>
      <c r="F12" s="666">
        <v>750</v>
      </c>
      <c r="G12" s="667">
        <v>500</v>
      </c>
      <c r="H12" s="667">
        <v>500</v>
      </c>
      <c r="K12" s="588"/>
      <c r="L12" s="589"/>
      <c r="M12" s="589"/>
      <c r="N12" s="589"/>
    </row>
    <row r="13" spans="1:19" s="242" customFormat="1" ht="15.75" x14ac:dyDescent="0.25">
      <c r="A13" s="165" t="s">
        <v>374</v>
      </c>
      <c r="B13" s="150">
        <v>1328</v>
      </c>
      <c r="C13" s="150" t="s">
        <v>218</v>
      </c>
      <c r="D13" s="126">
        <v>900</v>
      </c>
      <c r="E13" s="307"/>
      <c r="F13" s="272"/>
      <c r="G13" s="271"/>
      <c r="H13" s="667">
        <v>1200</v>
      </c>
      <c r="K13" s="588"/>
      <c r="L13" s="589"/>
      <c r="M13" s="589"/>
      <c r="N13" s="589"/>
    </row>
    <row r="14" spans="1:19" s="242" customFormat="1" ht="15.75" x14ac:dyDescent="0.25">
      <c r="A14" s="709"/>
      <c r="B14" s="562"/>
      <c r="C14" s="562"/>
      <c r="D14" s="561"/>
      <c r="E14" s="671"/>
      <c r="F14" s="754"/>
      <c r="G14" s="504"/>
      <c r="H14" s="755"/>
      <c r="K14" s="647"/>
      <c r="L14" s="589"/>
      <c r="M14" s="589"/>
      <c r="N14" s="589"/>
    </row>
    <row r="15" spans="1:19" s="242" customFormat="1" ht="15.75" x14ac:dyDescent="0.25">
      <c r="A15" s="239" t="s">
        <v>245</v>
      </c>
      <c r="B15" s="150"/>
      <c r="C15" s="150"/>
      <c r="D15" s="126"/>
      <c r="E15" s="307"/>
      <c r="F15" s="395"/>
      <c r="G15" s="238"/>
      <c r="H15" s="238"/>
      <c r="K15" s="588"/>
      <c r="L15" s="589"/>
      <c r="M15" s="589"/>
      <c r="N15" s="589"/>
    </row>
    <row r="16" spans="1:19" s="242" customFormat="1" ht="15.75" x14ac:dyDescent="0.25">
      <c r="A16" s="165" t="s">
        <v>368</v>
      </c>
      <c r="B16" s="150">
        <v>1329</v>
      </c>
      <c r="C16" s="150" t="s">
        <v>220</v>
      </c>
      <c r="D16" s="126">
        <f>30000-K16</f>
        <v>-5690</v>
      </c>
      <c r="E16" s="665">
        <v>10690</v>
      </c>
      <c r="F16" s="666">
        <v>40000</v>
      </c>
      <c r="G16" s="667">
        <v>35000</v>
      </c>
      <c r="H16" s="667">
        <v>5000</v>
      </c>
      <c r="K16" s="588">
        <v>35690</v>
      </c>
      <c r="L16" s="589">
        <v>15690</v>
      </c>
      <c r="M16" s="589">
        <v>20000</v>
      </c>
      <c r="N16" s="589"/>
      <c r="P16" s="680">
        <f>SUM(D16:H16)</f>
        <v>85000</v>
      </c>
      <c r="Q16" s="242">
        <v>6000</v>
      </c>
      <c r="R16" s="680">
        <f>+P16+Q16</f>
        <v>91000</v>
      </c>
      <c r="S16" s="680">
        <f>+R16-34000</f>
        <v>57000</v>
      </c>
    </row>
    <row r="17" spans="1:14" ht="15.75" x14ac:dyDescent="0.25">
      <c r="A17" s="165" t="s">
        <v>508</v>
      </c>
      <c r="B17" s="150">
        <v>1331</v>
      </c>
      <c r="C17" s="150" t="s">
        <v>217</v>
      </c>
      <c r="D17" s="126"/>
      <c r="E17" s="307"/>
      <c r="F17" s="272">
        <v>3000</v>
      </c>
      <c r="G17" s="271">
        <v>3000</v>
      </c>
      <c r="H17" s="271"/>
      <c r="K17" s="588"/>
      <c r="L17" s="589"/>
      <c r="M17" s="589"/>
      <c r="N17" s="589"/>
    </row>
    <row r="18" spans="1:14" s="242" customFormat="1" ht="15.75" x14ac:dyDescent="0.25">
      <c r="A18" s="165" t="s">
        <v>509</v>
      </c>
      <c r="B18" s="150">
        <v>1332</v>
      </c>
      <c r="C18" s="150" t="s">
        <v>217</v>
      </c>
      <c r="D18" s="126"/>
      <c r="E18" s="307"/>
      <c r="F18" s="667">
        <v>0</v>
      </c>
      <c r="G18" s="667">
        <v>2000</v>
      </c>
      <c r="H18" s="271"/>
      <c r="K18" s="588"/>
      <c r="L18" s="589"/>
      <c r="M18" s="589"/>
      <c r="N18" s="589"/>
    </row>
    <row r="19" spans="1:14" ht="15.75" x14ac:dyDescent="0.25">
      <c r="A19" s="165" t="s">
        <v>213</v>
      </c>
      <c r="B19" s="150">
        <v>1315</v>
      </c>
      <c r="C19" s="150" t="s">
        <v>220</v>
      </c>
      <c r="D19" s="126">
        <f>-K19</f>
        <v>-1000</v>
      </c>
      <c r="E19" s="307"/>
      <c r="F19" s="272"/>
      <c r="G19" s="271"/>
      <c r="H19" s="667">
        <v>0</v>
      </c>
      <c r="K19" s="588">
        <v>1000</v>
      </c>
      <c r="L19" s="589"/>
      <c r="M19" s="589">
        <v>1000</v>
      </c>
      <c r="N19" s="589"/>
    </row>
    <row r="20" spans="1:14" ht="15.75" x14ac:dyDescent="0.25">
      <c r="A20" s="165"/>
      <c r="B20" s="150"/>
      <c r="C20" s="150"/>
      <c r="D20" s="126"/>
      <c r="E20" s="307"/>
      <c r="F20" s="395"/>
      <c r="G20" s="238"/>
      <c r="H20" s="238"/>
      <c r="K20" s="588"/>
      <c r="L20" s="589"/>
      <c r="M20" s="589"/>
      <c r="N20" s="589"/>
    </row>
    <row r="21" spans="1:14" ht="15.75" x14ac:dyDescent="0.25">
      <c r="A21" s="163"/>
      <c r="B21" s="124"/>
      <c r="C21" s="124"/>
      <c r="D21" s="175"/>
      <c r="E21" s="307"/>
      <c r="F21" s="395"/>
      <c r="G21" s="238"/>
      <c r="H21" s="238"/>
      <c r="K21" s="588"/>
      <c r="L21" s="589"/>
      <c r="M21" s="589"/>
      <c r="N21" s="589"/>
    </row>
    <row r="22" spans="1:14" ht="15.75" x14ac:dyDescent="0.25">
      <c r="A22" s="163"/>
      <c r="B22" s="124"/>
      <c r="C22" s="124"/>
      <c r="D22" s="175"/>
      <c r="E22" s="307"/>
      <c r="F22" s="272"/>
      <c r="G22" s="266"/>
      <c r="H22" s="266"/>
      <c r="K22" s="588"/>
      <c r="L22" s="589"/>
      <c r="M22" s="589"/>
      <c r="N22" s="589"/>
    </row>
    <row r="23" spans="1:14" ht="15.75" x14ac:dyDescent="0.25">
      <c r="A23" s="163"/>
      <c r="B23" s="124"/>
      <c r="C23" s="124"/>
      <c r="D23" s="175"/>
      <c r="E23" s="307"/>
      <c r="F23" s="272"/>
      <c r="G23" s="271"/>
      <c r="H23" s="271"/>
      <c r="K23" s="588"/>
      <c r="L23" s="589"/>
      <c r="M23" s="589"/>
      <c r="N23" s="589"/>
    </row>
    <row r="24" spans="1:14" ht="15.75" x14ac:dyDescent="0.25">
      <c r="A24" s="163"/>
      <c r="B24" s="124"/>
      <c r="C24" s="124"/>
      <c r="D24" s="175"/>
      <c r="E24" s="307"/>
      <c r="F24" s="272"/>
      <c r="G24" s="271"/>
      <c r="H24" s="271"/>
      <c r="K24" s="588"/>
      <c r="L24" s="589"/>
      <c r="M24" s="589"/>
      <c r="N24" s="589"/>
    </row>
    <row r="25" spans="1:14" ht="15.75" x14ac:dyDescent="0.25">
      <c r="A25" s="163"/>
      <c r="B25" s="124"/>
      <c r="C25" s="124"/>
      <c r="D25" s="175"/>
      <c r="E25" s="307"/>
      <c r="F25" s="272"/>
      <c r="G25" s="271"/>
      <c r="H25" s="271"/>
      <c r="K25" s="588"/>
      <c r="L25" s="589"/>
      <c r="M25" s="589"/>
      <c r="N25" s="589"/>
    </row>
    <row r="26" spans="1:14" ht="15.75" x14ac:dyDescent="0.25">
      <c r="A26" s="163"/>
      <c r="B26" s="124"/>
      <c r="C26" s="124"/>
      <c r="D26" s="175"/>
      <c r="E26" s="307"/>
      <c r="F26" s="272"/>
      <c r="G26" s="266"/>
      <c r="H26" s="266"/>
      <c r="K26" s="588"/>
      <c r="L26" s="589"/>
      <c r="M26" s="589"/>
      <c r="N26" s="589"/>
    </row>
    <row r="27" spans="1:14" ht="15.75" x14ac:dyDescent="0.25">
      <c r="A27" s="163"/>
      <c r="B27" s="124"/>
      <c r="C27" s="124"/>
      <c r="D27" s="175"/>
      <c r="E27" s="307"/>
      <c r="F27" s="272"/>
      <c r="G27" s="266"/>
      <c r="H27" s="266"/>
      <c r="K27" s="588"/>
      <c r="L27" s="589"/>
      <c r="M27" s="589"/>
      <c r="N27" s="589"/>
    </row>
    <row r="28" spans="1:14" ht="15.75" x14ac:dyDescent="0.25">
      <c r="A28" s="163"/>
      <c r="B28" s="124"/>
      <c r="C28" s="124"/>
      <c r="D28" s="175"/>
      <c r="E28" s="307"/>
      <c r="F28" s="272"/>
      <c r="G28" s="266"/>
      <c r="H28" s="266"/>
      <c r="K28" s="588"/>
      <c r="L28" s="589"/>
      <c r="M28" s="589"/>
      <c r="N28" s="589"/>
    </row>
    <row r="29" spans="1:14" ht="15.75" x14ac:dyDescent="0.25">
      <c r="A29" s="163"/>
      <c r="B29" s="124"/>
      <c r="C29" s="124"/>
      <c r="D29" s="175"/>
      <c r="E29" s="265"/>
      <c r="F29" s="272"/>
      <c r="G29" s="266"/>
      <c r="H29" s="266"/>
      <c r="K29" s="588"/>
      <c r="L29" s="589"/>
      <c r="M29" s="589"/>
      <c r="N29" s="589"/>
    </row>
    <row r="30" spans="1:14" ht="15.75" x14ac:dyDescent="0.25">
      <c r="A30" s="163"/>
      <c r="B30" s="124"/>
      <c r="C30" s="124"/>
      <c r="D30" s="175"/>
      <c r="E30" s="265"/>
      <c r="F30" s="272"/>
      <c r="G30" s="266"/>
      <c r="H30" s="266"/>
      <c r="K30" s="588"/>
      <c r="L30" s="589"/>
      <c r="M30" s="589"/>
      <c r="N30" s="589"/>
    </row>
    <row r="31" spans="1:14" ht="15.75" x14ac:dyDescent="0.25">
      <c r="A31" s="163"/>
      <c r="B31" s="124"/>
      <c r="C31" s="124"/>
      <c r="D31" s="175"/>
      <c r="E31" s="265"/>
      <c r="F31" s="272"/>
      <c r="G31" s="266"/>
      <c r="H31" s="266"/>
      <c r="K31" s="588"/>
      <c r="L31" s="589"/>
      <c r="M31" s="589"/>
      <c r="N31" s="589"/>
    </row>
    <row r="32" spans="1:14" ht="15.75" x14ac:dyDescent="0.25">
      <c r="A32" s="163"/>
      <c r="B32" s="124"/>
      <c r="C32" s="124"/>
      <c r="D32" s="175"/>
      <c r="E32" s="265"/>
      <c r="F32" s="272"/>
      <c r="G32" s="266"/>
      <c r="H32" s="266"/>
      <c r="K32" s="588"/>
      <c r="L32" s="589"/>
      <c r="M32" s="589"/>
      <c r="N32" s="589"/>
    </row>
    <row r="33" spans="1:14" ht="15.75" x14ac:dyDescent="0.25">
      <c r="A33" s="163"/>
      <c r="B33" s="124"/>
      <c r="C33" s="124"/>
      <c r="D33" s="175"/>
      <c r="E33" s="265"/>
      <c r="F33" s="272"/>
      <c r="G33" s="266"/>
      <c r="H33" s="266"/>
      <c r="K33" s="588"/>
      <c r="L33" s="589"/>
      <c r="M33" s="589"/>
      <c r="N33" s="589"/>
    </row>
    <row r="34" spans="1:14" ht="15.75" x14ac:dyDescent="0.25">
      <c r="A34" s="163"/>
      <c r="B34" s="124"/>
      <c r="C34" s="124"/>
      <c r="D34" s="175"/>
      <c r="E34" s="265"/>
      <c r="F34" s="272"/>
      <c r="G34" s="266"/>
      <c r="H34" s="266"/>
      <c r="K34" s="586">
        <f>SUM(K16:K33)</f>
        <v>36690</v>
      </c>
      <c r="L34" s="587"/>
      <c r="M34" s="587"/>
      <c r="N34" s="587"/>
    </row>
    <row r="35" spans="1:14" ht="15.75" x14ac:dyDescent="0.25">
      <c r="A35" s="163"/>
      <c r="B35" s="124"/>
      <c r="C35" s="124"/>
      <c r="D35" s="175"/>
      <c r="E35" s="265"/>
      <c r="F35" s="272"/>
      <c r="G35" s="266"/>
      <c r="H35" s="266"/>
      <c r="K35" s="586"/>
      <c r="L35" s="587"/>
      <c r="M35" s="587"/>
      <c r="N35" s="587"/>
    </row>
    <row r="36" spans="1:14" ht="15.75" x14ac:dyDescent="0.25">
      <c r="A36" s="481"/>
      <c r="B36" s="467"/>
      <c r="C36" s="467"/>
      <c r="D36" s="502"/>
      <c r="E36" s="503"/>
      <c r="F36" s="518"/>
      <c r="G36" s="504"/>
      <c r="H36" s="504"/>
      <c r="K36" s="588"/>
      <c r="L36" s="589"/>
      <c r="M36" s="589"/>
      <c r="N36" s="589"/>
    </row>
    <row r="37" spans="1:14" ht="15.75" x14ac:dyDescent="0.25">
      <c r="A37" s="163"/>
      <c r="B37" s="124"/>
      <c r="C37" s="124"/>
      <c r="D37" s="175"/>
      <c r="E37" s="265"/>
      <c r="F37" s="272"/>
      <c r="G37" s="266"/>
      <c r="H37" s="266"/>
      <c r="K37" s="588"/>
      <c r="L37" s="589"/>
      <c r="M37" s="589"/>
      <c r="N37" s="589"/>
    </row>
    <row r="38" spans="1:14" ht="15.75" x14ac:dyDescent="0.25">
      <c r="A38" s="163"/>
      <c r="B38" s="124"/>
      <c r="C38" s="124"/>
      <c r="D38" s="175"/>
      <c r="E38" s="265"/>
      <c r="F38" s="272"/>
      <c r="G38" s="266"/>
      <c r="H38" s="266"/>
    </row>
    <row r="39" spans="1:14" ht="15.75" x14ac:dyDescent="0.25">
      <c r="A39" s="163"/>
      <c r="B39" s="124"/>
      <c r="C39" s="124"/>
      <c r="D39" s="175"/>
      <c r="E39" s="265"/>
      <c r="F39" s="272"/>
      <c r="G39" s="266"/>
      <c r="H39" s="266"/>
    </row>
    <row r="40" spans="1:14" ht="15.75" x14ac:dyDescent="0.25">
      <c r="A40" s="163"/>
      <c r="B40" s="124"/>
      <c r="C40" s="124"/>
      <c r="D40" s="175"/>
      <c r="E40" s="265"/>
      <c r="F40" s="272"/>
      <c r="G40" s="266"/>
      <c r="H40" s="266"/>
    </row>
    <row r="41" spans="1:14" ht="15.75" x14ac:dyDescent="0.25">
      <c r="A41" s="163"/>
      <c r="B41" s="124"/>
      <c r="C41" s="124"/>
      <c r="D41" s="175"/>
      <c r="E41" s="265"/>
      <c r="F41" s="272"/>
      <c r="G41" s="266"/>
      <c r="H41" s="266"/>
    </row>
    <row r="42" spans="1:14" ht="15.75" x14ac:dyDescent="0.25">
      <c r="A42" s="163"/>
      <c r="B42" s="124"/>
      <c r="C42" s="124"/>
      <c r="D42" s="175"/>
      <c r="E42" s="265"/>
      <c r="F42" s="272"/>
      <c r="G42" s="266"/>
      <c r="H42" s="266"/>
    </row>
    <row r="43" spans="1:14" ht="15.75" x14ac:dyDescent="0.25">
      <c r="A43" s="163"/>
      <c r="B43" s="124"/>
      <c r="C43" s="124"/>
      <c r="D43" s="175"/>
      <c r="E43" s="265"/>
      <c r="F43" s="272"/>
      <c r="G43" s="271"/>
      <c r="H43" s="271"/>
    </row>
    <row r="44" spans="1:14" ht="15.75" x14ac:dyDescent="0.25">
      <c r="A44" s="163"/>
      <c r="B44" s="124"/>
      <c r="C44" s="124"/>
      <c r="D44" s="175"/>
      <c r="E44" s="265"/>
      <c r="F44" s="272"/>
      <c r="G44" s="271"/>
      <c r="H44" s="271"/>
    </row>
    <row r="45" spans="1:14" ht="15.75" x14ac:dyDescent="0.25">
      <c r="A45" s="163"/>
      <c r="B45" s="124"/>
      <c r="C45" s="124"/>
      <c r="D45" s="175"/>
      <c r="E45" s="265"/>
      <c r="F45" s="272"/>
      <c r="G45" s="271"/>
      <c r="H45" s="271"/>
    </row>
    <row r="46" spans="1:14" ht="15.75" x14ac:dyDescent="0.25">
      <c r="A46" s="163"/>
      <c r="B46" s="124"/>
      <c r="C46" s="124"/>
      <c r="D46" s="175"/>
      <c r="E46" s="265"/>
      <c r="F46" s="272"/>
      <c r="G46" s="266"/>
      <c r="H46" s="266"/>
    </row>
    <row r="47" spans="1:14" ht="15.75" x14ac:dyDescent="0.25">
      <c r="A47" s="188"/>
      <c r="B47" s="129"/>
      <c r="C47" s="129"/>
      <c r="D47" s="142"/>
      <c r="E47" s="274"/>
      <c r="F47" s="275"/>
      <c r="G47" s="275"/>
      <c r="H47" s="276"/>
    </row>
    <row r="48" spans="1:14" ht="15.75" x14ac:dyDescent="0.25">
      <c r="A48" s="406" t="s">
        <v>507</v>
      </c>
      <c r="B48" s="419"/>
      <c r="C48" s="133"/>
      <c r="D48" s="134">
        <f>SUM(D8:D47)</f>
        <v>-3390</v>
      </c>
      <c r="E48" s="420">
        <f>SUM(E8:E47)</f>
        <v>11440</v>
      </c>
      <c r="F48" s="421">
        <f>SUM(F8:F47)</f>
        <v>43750</v>
      </c>
      <c r="G48" s="421">
        <f>SUM(G8:G47)</f>
        <v>40500</v>
      </c>
      <c r="H48" s="421">
        <f>SUM(H8:H47)</f>
        <v>6700</v>
      </c>
    </row>
    <row r="52" spans="3:8" ht="15.75" x14ac:dyDescent="0.25">
      <c r="C52" s="449" t="s">
        <v>216</v>
      </c>
      <c r="D52" s="800" t="s">
        <v>246</v>
      </c>
      <c r="E52" s="801"/>
      <c r="F52" s="801"/>
      <c r="G52" s="801"/>
      <c r="H52" s="802"/>
    </row>
    <row r="53" spans="3:8" ht="15.75" x14ac:dyDescent="0.25">
      <c r="C53" s="448" t="s">
        <v>220</v>
      </c>
      <c r="D53" s="803" t="s">
        <v>286</v>
      </c>
      <c r="E53" s="804"/>
      <c r="F53" s="804"/>
      <c r="G53" s="804"/>
      <c r="H53" s="805"/>
    </row>
    <row r="54" spans="3:8" ht="15.75" x14ac:dyDescent="0.25">
      <c r="C54" s="77" t="s">
        <v>217</v>
      </c>
      <c r="D54" s="806" t="s">
        <v>247</v>
      </c>
      <c r="E54" s="807"/>
      <c r="F54" s="807"/>
      <c r="G54" s="807"/>
      <c r="H54" s="808"/>
    </row>
    <row r="55" spans="3:8" ht="15.75" x14ac:dyDescent="0.25">
      <c r="C55" s="77" t="s">
        <v>218</v>
      </c>
      <c r="D55" s="806" t="s">
        <v>248</v>
      </c>
      <c r="E55" s="807"/>
      <c r="F55" s="807"/>
      <c r="G55" s="807"/>
      <c r="H55" s="808"/>
    </row>
    <row r="56" spans="3:8" ht="15.75" x14ac:dyDescent="0.25">
      <c r="C56" s="78" t="s">
        <v>221</v>
      </c>
      <c r="D56" s="809" t="s">
        <v>249</v>
      </c>
      <c r="E56" s="810"/>
      <c r="F56" s="810"/>
      <c r="G56" s="810"/>
      <c r="H56" s="811"/>
    </row>
  </sheetData>
  <mergeCells count="6">
    <mergeCell ref="D56:H56"/>
    <mergeCell ref="L5:N5"/>
    <mergeCell ref="D52:H52"/>
    <mergeCell ref="D53:H53"/>
    <mergeCell ref="D54:H54"/>
    <mergeCell ref="D55:H55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3" firstPageNumber="0" fitToHeight="0" orientation="portrait" r:id="rId1"/>
  <headerFooter alignWithMargins="0"/>
  <ignoredErrors>
    <ignoredError sqref="D48:H4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Normal="100" workbookViewId="0">
      <selection activeCell="I3" sqref="I3"/>
    </sheetView>
  </sheetViews>
  <sheetFormatPr baseColWidth="10" defaultColWidth="9.85546875" defaultRowHeight="12.75" x14ac:dyDescent="0.2"/>
  <cols>
    <col min="1" max="1" width="41.7109375" style="84" customWidth="1"/>
    <col min="2" max="2" width="10.7109375" style="210" bestFit="1" customWidth="1"/>
    <col min="3" max="3" width="3.7109375" style="210" bestFit="1" customWidth="1"/>
    <col min="4" max="4" width="10.140625" style="210" customWidth="1"/>
    <col min="5" max="5" width="11.140625" style="81" customWidth="1"/>
    <col min="6" max="9" width="11.7109375" style="81" customWidth="1"/>
    <col min="10" max="16384" width="9.85546875" style="84"/>
  </cols>
  <sheetData>
    <row r="1" spans="1:15" s="234" customFormat="1" ht="15.75" x14ac:dyDescent="0.25">
      <c r="A1" s="84"/>
      <c r="B1" s="210"/>
      <c r="C1" s="210"/>
      <c r="D1" s="210"/>
      <c r="E1" s="81"/>
      <c r="F1" s="81"/>
      <c r="G1" s="81"/>
      <c r="H1" s="81"/>
      <c r="I1" s="211"/>
    </row>
    <row r="2" spans="1:15" s="234" customFormat="1" ht="27" thickBot="1" x14ac:dyDescent="0.45">
      <c r="A2" s="85" t="s">
        <v>183</v>
      </c>
      <c r="B2" s="212"/>
      <c r="C2" s="212"/>
      <c r="D2" s="212"/>
      <c r="E2" s="87"/>
      <c r="F2" s="87"/>
      <c r="G2" s="87"/>
      <c r="H2" s="213"/>
      <c r="I2" s="214" t="s">
        <v>2</v>
      </c>
    </row>
    <row r="3" spans="1:15" s="234" customFormat="1" ht="19.5" thickTop="1" x14ac:dyDescent="0.3">
      <c r="A3" s="90"/>
      <c r="B3" s="215"/>
      <c r="C3" s="215"/>
      <c r="D3" s="215"/>
      <c r="E3" s="92"/>
      <c r="F3" s="92"/>
      <c r="G3" s="92"/>
      <c r="H3" s="92"/>
      <c r="I3" s="785" t="s">
        <v>582</v>
      </c>
    </row>
    <row r="4" spans="1:15" s="234" customFormat="1" ht="23.25" x14ac:dyDescent="0.35">
      <c r="A4" s="93"/>
      <c r="B4" s="216"/>
      <c r="C4" s="411"/>
      <c r="D4" s="411"/>
      <c r="E4" s="96" t="s">
        <v>3</v>
      </c>
      <c r="F4" s="217"/>
      <c r="G4" s="98" t="s">
        <v>4</v>
      </c>
      <c r="H4" s="99"/>
      <c r="I4" s="218"/>
    </row>
    <row r="5" spans="1:15" s="234" customFormat="1" ht="18.75" x14ac:dyDescent="0.3">
      <c r="A5" s="101"/>
      <c r="B5" s="102"/>
      <c r="C5" s="412"/>
      <c r="D5" s="412"/>
      <c r="E5" s="104" t="s">
        <v>6</v>
      </c>
      <c r="F5" s="219" t="s">
        <v>7</v>
      </c>
      <c r="G5" s="106"/>
      <c r="H5" s="107"/>
      <c r="I5" s="220"/>
    </row>
    <row r="6" spans="1:15" s="234" customFormat="1" ht="21" x14ac:dyDescent="0.35">
      <c r="A6" s="109" t="s">
        <v>41</v>
      </c>
      <c r="B6" s="110" t="s">
        <v>42</v>
      </c>
      <c r="C6" s="425" t="s">
        <v>216</v>
      </c>
      <c r="D6" s="425" t="s">
        <v>567</v>
      </c>
      <c r="E6" s="221">
        <v>2021</v>
      </c>
      <c r="F6" s="392">
        <v>2022</v>
      </c>
      <c r="G6" s="223">
        <v>2023</v>
      </c>
      <c r="H6" s="224">
        <v>2024</v>
      </c>
      <c r="I6" s="224">
        <v>2025</v>
      </c>
      <c r="L6" s="583" t="s">
        <v>365</v>
      </c>
      <c r="M6" s="789" t="s">
        <v>360</v>
      </c>
      <c r="N6" s="790"/>
      <c r="O6" s="790"/>
    </row>
    <row r="7" spans="1:15" s="234" customFormat="1" ht="15.75" x14ac:dyDescent="0.25">
      <c r="A7" s="396" t="s">
        <v>214</v>
      </c>
      <c r="B7" s="243">
        <v>1794</v>
      </c>
      <c r="C7" s="243" t="s">
        <v>217</v>
      </c>
      <c r="D7" s="243" t="s">
        <v>222</v>
      </c>
      <c r="E7" s="347"/>
      <c r="F7" s="426">
        <v>1350</v>
      </c>
      <c r="G7" s="348">
        <v>250</v>
      </c>
      <c r="H7" s="348"/>
      <c r="I7" s="245"/>
      <c r="L7" s="584">
        <v>2021</v>
      </c>
      <c r="M7" s="585">
        <v>2022</v>
      </c>
      <c r="N7" s="585">
        <v>2023</v>
      </c>
      <c r="O7" s="585">
        <v>2024</v>
      </c>
    </row>
    <row r="8" spans="1:15" s="234" customFormat="1" ht="15.75" x14ac:dyDescent="0.25">
      <c r="A8" s="396" t="s">
        <v>163</v>
      </c>
      <c r="B8" s="243">
        <v>1795</v>
      </c>
      <c r="C8" s="243" t="s">
        <v>218</v>
      </c>
      <c r="D8" s="243" t="s">
        <v>222</v>
      </c>
      <c r="E8" s="347"/>
      <c r="F8" s="426">
        <v>500</v>
      </c>
      <c r="G8" s="348"/>
      <c r="H8" s="348"/>
      <c r="I8" s="245"/>
      <c r="L8" s="586"/>
      <c r="M8" s="587"/>
      <c r="N8" s="587"/>
      <c r="O8" s="587"/>
    </row>
    <row r="9" spans="1:15" s="234" customFormat="1" ht="15.75" x14ac:dyDescent="0.25">
      <c r="A9" s="396" t="s">
        <v>263</v>
      </c>
      <c r="B9" s="243">
        <v>1798</v>
      </c>
      <c r="C9" s="243" t="s">
        <v>217</v>
      </c>
      <c r="D9" s="243" t="s">
        <v>222</v>
      </c>
      <c r="E9" s="347"/>
      <c r="F9" s="233"/>
      <c r="G9" s="238"/>
      <c r="H9" s="238">
        <v>700</v>
      </c>
      <c r="I9" s="441"/>
      <c r="L9" s="588"/>
      <c r="M9" s="589"/>
      <c r="N9" s="589"/>
      <c r="O9" s="589"/>
    </row>
    <row r="10" spans="1:15" s="234" customFormat="1" ht="15.75" x14ac:dyDescent="0.25">
      <c r="A10" s="165" t="s">
        <v>143</v>
      </c>
      <c r="B10" s="243">
        <v>1372</v>
      </c>
      <c r="C10" s="243" t="s">
        <v>218</v>
      </c>
      <c r="D10" s="243" t="s">
        <v>240</v>
      </c>
      <c r="E10" s="347">
        <v>400</v>
      </c>
      <c r="F10" s="233"/>
      <c r="G10" s="238"/>
      <c r="H10" s="238"/>
      <c r="I10" s="238"/>
      <c r="K10" s="234" t="s">
        <v>369</v>
      </c>
      <c r="L10" s="588"/>
      <c r="M10" s="589"/>
      <c r="N10" s="589"/>
      <c r="O10" s="589"/>
    </row>
    <row r="11" spans="1:15" s="234" customFormat="1" ht="15.75" x14ac:dyDescent="0.25">
      <c r="A11" s="165" t="s">
        <v>370</v>
      </c>
      <c r="B11" s="243">
        <v>1712</v>
      </c>
      <c r="C11" s="243" t="s">
        <v>221</v>
      </c>
      <c r="D11" s="243" t="s">
        <v>570</v>
      </c>
      <c r="E11" s="347">
        <f>-L11</f>
        <v>-2000</v>
      </c>
      <c r="F11" s="414">
        <f>+M11</f>
        <v>0</v>
      </c>
      <c r="G11" s="238"/>
      <c r="H11" s="238"/>
      <c r="I11" s="238"/>
      <c r="L11" s="588">
        <v>2000</v>
      </c>
      <c r="M11" s="589"/>
      <c r="N11" s="589"/>
      <c r="O11" s="589"/>
    </row>
    <row r="12" spans="1:15" s="234" customFormat="1" ht="15.75" x14ac:dyDescent="0.25">
      <c r="A12" s="396" t="s">
        <v>371</v>
      </c>
      <c r="B12" s="243">
        <v>171201</v>
      </c>
      <c r="C12" s="243" t="s">
        <v>221</v>
      </c>
      <c r="D12" s="243" t="s">
        <v>570</v>
      </c>
      <c r="E12" s="347">
        <f>-L12</f>
        <v>-3120</v>
      </c>
      <c r="F12" s="414">
        <f>+M12</f>
        <v>0</v>
      </c>
      <c r="G12" s="236"/>
      <c r="H12" s="236"/>
      <c r="I12" s="236"/>
      <c r="L12" s="588">
        <v>3120</v>
      </c>
      <c r="M12" s="589"/>
      <c r="N12" s="589"/>
      <c r="O12" s="589"/>
    </row>
    <row r="13" spans="1:15" s="234" customFormat="1" ht="15.75" x14ac:dyDescent="0.25">
      <c r="A13" s="165"/>
      <c r="B13" s="243"/>
      <c r="C13" s="243"/>
      <c r="D13" s="243"/>
      <c r="E13" s="347"/>
      <c r="F13" s="414"/>
      <c r="G13" s="238"/>
      <c r="H13" s="238"/>
      <c r="I13" s="238"/>
      <c r="L13" s="588"/>
      <c r="M13" s="589"/>
      <c r="N13" s="589"/>
      <c r="O13" s="589"/>
    </row>
    <row r="14" spans="1:15" s="234" customFormat="1" ht="15.75" x14ac:dyDescent="0.25">
      <c r="A14" s="165"/>
      <c r="B14" s="243"/>
      <c r="C14" s="243"/>
      <c r="D14" s="243"/>
      <c r="E14" s="347"/>
      <c r="F14" s="414"/>
      <c r="G14" s="238"/>
      <c r="H14" s="238"/>
      <c r="I14" s="238"/>
      <c r="L14" s="588"/>
      <c r="M14" s="589"/>
      <c r="N14" s="589"/>
      <c r="O14" s="589"/>
    </row>
    <row r="15" spans="1:15" s="234" customFormat="1" ht="15.75" x14ac:dyDescent="0.25">
      <c r="A15" s="396"/>
      <c r="B15" s="243"/>
      <c r="C15" s="243"/>
      <c r="D15" s="243"/>
      <c r="E15" s="347"/>
      <c r="F15" s="414"/>
      <c r="G15" s="238"/>
      <c r="H15" s="238"/>
      <c r="I15" s="238"/>
      <c r="L15" s="588"/>
      <c r="M15" s="589"/>
      <c r="N15" s="589"/>
      <c r="O15" s="589"/>
    </row>
    <row r="16" spans="1:15" s="234" customFormat="1" ht="15.75" x14ac:dyDescent="0.25">
      <c r="A16" s="165"/>
      <c r="B16" s="243"/>
      <c r="C16" s="243"/>
      <c r="D16" s="243"/>
      <c r="E16" s="347"/>
      <c r="F16" s="414"/>
      <c r="G16" s="238"/>
      <c r="H16" s="238"/>
      <c r="I16" s="238"/>
      <c r="L16" s="588"/>
      <c r="M16" s="589"/>
      <c r="N16" s="589"/>
      <c r="O16" s="589"/>
    </row>
    <row r="17" spans="1:15" s="234" customFormat="1" ht="15.75" x14ac:dyDescent="0.25">
      <c r="A17" s="396"/>
      <c r="B17" s="243"/>
      <c r="C17" s="243"/>
      <c r="D17" s="243"/>
      <c r="E17" s="347"/>
      <c r="F17" s="414"/>
      <c r="G17" s="238"/>
      <c r="H17" s="238"/>
      <c r="I17" s="238"/>
      <c r="L17" s="588"/>
      <c r="M17" s="589"/>
      <c r="N17" s="589"/>
      <c r="O17" s="589"/>
    </row>
    <row r="18" spans="1:15" s="234" customFormat="1" ht="15.75" x14ac:dyDescent="0.25">
      <c r="A18" s="396"/>
      <c r="B18" s="243"/>
      <c r="C18" s="243"/>
      <c r="D18" s="243"/>
      <c r="E18" s="347"/>
      <c r="F18" s="414"/>
      <c r="G18" s="238"/>
      <c r="H18" s="238"/>
      <c r="I18" s="238"/>
      <c r="L18" s="588"/>
      <c r="M18" s="589"/>
      <c r="N18" s="589"/>
      <c r="O18" s="589"/>
    </row>
    <row r="19" spans="1:15" s="234" customFormat="1" ht="15.75" x14ac:dyDescent="0.25">
      <c r="A19" s="165"/>
      <c r="B19" s="243"/>
      <c r="C19" s="243"/>
      <c r="D19" s="243"/>
      <c r="E19" s="347"/>
      <c r="F19" s="414"/>
      <c r="G19" s="238"/>
      <c r="H19" s="238"/>
      <c r="I19" s="238"/>
      <c r="L19" s="588"/>
      <c r="M19" s="589"/>
      <c r="N19" s="589"/>
      <c r="O19" s="589"/>
    </row>
    <row r="20" spans="1:15" s="234" customFormat="1" ht="15.75" x14ac:dyDescent="0.25">
      <c r="A20" s="396"/>
      <c r="B20" s="243"/>
      <c r="C20" s="243"/>
      <c r="D20" s="243"/>
      <c r="E20" s="347"/>
      <c r="F20" s="414"/>
      <c r="G20" s="238"/>
      <c r="H20" s="238"/>
      <c r="I20" s="238"/>
      <c r="L20" s="588"/>
      <c r="M20" s="589"/>
      <c r="N20" s="589"/>
      <c r="O20" s="589"/>
    </row>
    <row r="21" spans="1:15" s="234" customFormat="1" ht="15.75" x14ac:dyDescent="0.25">
      <c r="A21" s="165"/>
      <c r="B21" s="243"/>
      <c r="C21" s="243"/>
      <c r="D21" s="243"/>
      <c r="E21" s="347"/>
      <c r="F21" s="414"/>
      <c r="G21" s="238"/>
      <c r="H21" s="238"/>
      <c r="I21" s="238"/>
      <c r="L21" s="588"/>
      <c r="M21" s="589"/>
      <c r="N21" s="589"/>
      <c r="O21" s="589"/>
    </row>
    <row r="22" spans="1:15" s="234" customFormat="1" ht="15.75" x14ac:dyDescent="0.25">
      <c r="A22" s="396"/>
      <c r="B22" s="243"/>
      <c r="C22" s="243"/>
      <c r="D22" s="243"/>
      <c r="E22" s="347"/>
      <c r="F22" s="426"/>
      <c r="G22" s="348"/>
      <c r="H22" s="348"/>
      <c r="I22" s="245"/>
      <c r="L22" s="588"/>
      <c r="M22" s="589"/>
      <c r="N22" s="589"/>
      <c r="O22" s="589"/>
    </row>
    <row r="23" spans="1:15" s="234" customFormat="1" ht="15.75" x14ac:dyDescent="0.25">
      <c r="A23" s="396"/>
      <c r="B23" s="243"/>
      <c r="C23" s="243"/>
      <c r="D23" s="243"/>
      <c r="E23" s="347"/>
      <c r="F23" s="426"/>
      <c r="G23" s="348"/>
      <c r="H23" s="348"/>
      <c r="I23" s="245"/>
      <c r="L23" s="588"/>
      <c r="M23" s="589"/>
      <c r="N23" s="589"/>
      <c r="O23" s="589"/>
    </row>
    <row r="24" spans="1:15" s="427" customFormat="1" ht="15.75" x14ac:dyDescent="0.25">
      <c r="A24" s="396"/>
      <c r="B24" s="243"/>
      <c r="C24" s="243"/>
      <c r="D24" s="243"/>
      <c r="E24" s="347"/>
      <c r="F24" s="426"/>
      <c r="G24" s="348"/>
      <c r="H24" s="348"/>
      <c r="I24" s="245"/>
      <c r="L24" s="588"/>
      <c r="M24" s="589"/>
      <c r="N24" s="589"/>
      <c r="O24" s="589"/>
    </row>
    <row r="25" spans="1:15" s="427" customFormat="1" ht="15.75" x14ac:dyDescent="0.25">
      <c r="A25" s="396"/>
      <c r="B25" s="243"/>
      <c r="C25" s="243"/>
      <c r="D25" s="243"/>
      <c r="E25" s="347"/>
      <c r="F25" s="426"/>
      <c r="G25" s="348"/>
      <c r="H25" s="348"/>
      <c r="I25" s="245"/>
      <c r="L25" s="588"/>
      <c r="M25" s="589"/>
      <c r="N25" s="589"/>
      <c r="O25" s="589"/>
    </row>
    <row r="26" spans="1:15" s="427" customFormat="1" ht="15.75" x14ac:dyDescent="0.25">
      <c r="A26" s="396"/>
      <c r="B26" s="243"/>
      <c r="C26" s="243"/>
      <c r="D26" s="243"/>
      <c r="E26" s="347"/>
      <c r="F26" s="426"/>
      <c r="G26" s="348"/>
      <c r="H26" s="348"/>
      <c r="I26" s="245"/>
      <c r="L26" s="588"/>
      <c r="M26" s="589"/>
      <c r="N26" s="589"/>
      <c r="O26" s="589"/>
    </row>
    <row r="27" spans="1:15" s="427" customFormat="1" ht="15.75" x14ac:dyDescent="0.25">
      <c r="A27" s="396"/>
      <c r="B27" s="243"/>
      <c r="C27" s="243"/>
      <c r="D27" s="243"/>
      <c r="E27" s="347"/>
      <c r="F27" s="426"/>
      <c r="G27" s="348"/>
      <c r="H27" s="348"/>
      <c r="I27" s="245"/>
      <c r="L27" s="588"/>
      <c r="M27" s="589"/>
      <c r="N27" s="589"/>
      <c r="O27" s="589"/>
    </row>
    <row r="28" spans="1:15" s="427" customFormat="1" ht="15.75" x14ac:dyDescent="0.25">
      <c r="A28" s="396"/>
      <c r="B28" s="243"/>
      <c r="C28" s="243"/>
      <c r="D28" s="243"/>
      <c r="E28" s="347"/>
      <c r="F28" s="426"/>
      <c r="G28" s="348"/>
      <c r="H28" s="348"/>
      <c r="I28" s="245"/>
      <c r="L28" s="588"/>
      <c r="M28" s="589"/>
      <c r="N28" s="589"/>
      <c r="O28" s="589"/>
    </row>
    <row r="29" spans="1:15" s="427" customFormat="1" ht="15.75" x14ac:dyDescent="0.25">
      <c r="A29" s="396"/>
      <c r="B29" s="243"/>
      <c r="C29" s="243"/>
      <c r="D29" s="243"/>
      <c r="E29" s="347"/>
      <c r="F29" s="426"/>
      <c r="G29" s="348"/>
      <c r="H29" s="348"/>
      <c r="I29" s="245"/>
      <c r="L29" s="588"/>
      <c r="M29" s="589"/>
      <c r="N29" s="589"/>
      <c r="O29" s="589"/>
    </row>
    <row r="30" spans="1:15" s="427" customFormat="1" ht="15.75" x14ac:dyDescent="0.25">
      <c r="A30" s="519"/>
      <c r="B30" s="452"/>
      <c r="C30" s="452"/>
      <c r="D30" s="452"/>
      <c r="E30" s="494"/>
      <c r="F30" s="520"/>
      <c r="G30" s="454"/>
      <c r="H30" s="454"/>
      <c r="I30" s="490"/>
      <c r="L30" s="588"/>
      <c r="M30" s="589"/>
      <c r="N30" s="589"/>
      <c r="O30" s="589"/>
    </row>
    <row r="31" spans="1:15" s="427" customFormat="1" ht="15.75" x14ac:dyDescent="0.25">
      <c r="A31" s="396"/>
      <c r="B31" s="243"/>
      <c r="C31" s="243"/>
      <c r="D31" s="243"/>
      <c r="E31" s="347"/>
      <c r="F31" s="426"/>
      <c r="G31" s="348"/>
      <c r="H31" s="348"/>
      <c r="I31" s="245"/>
      <c r="L31" s="427">
        <f>SUM(L11:L30)</f>
        <v>5120</v>
      </c>
    </row>
    <row r="32" spans="1:15" s="427" customFormat="1" ht="15.75" x14ac:dyDescent="0.25">
      <c r="A32" s="396"/>
      <c r="B32" s="243"/>
      <c r="C32" s="243"/>
      <c r="D32" s="243"/>
      <c r="E32" s="347"/>
      <c r="F32" s="426"/>
      <c r="G32" s="348"/>
      <c r="H32" s="348"/>
      <c r="I32" s="245"/>
    </row>
    <row r="33" spans="1:9" s="427" customFormat="1" ht="15.75" x14ac:dyDescent="0.25">
      <c r="A33" s="396"/>
      <c r="B33" s="243"/>
      <c r="C33" s="243"/>
      <c r="D33" s="243"/>
      <c r="E33" s="347"/>
      <c r="F33" s="426"/>
      <c r="G33" s="348"/>
      <c r="H33" s="348"/>
      <c r="I33" s="245"/>
    </row>
    <row r="34" spans="1:9" s="234" customFormat="1" ht="15.75" x14ac:dyDescent="0.25">
      <c r="A34" s="396"/>
      <c r="B34" s="243"/>
      <c r="C34" s="243"/>
      <c r="D34" s="243"/>
      <c r="E34" s="347"/>
      <c r="F34" s="426"/>
      <c r="G34" s="348"/>
      <c r="H34" s="348"/>
      <c r="I34" s="245"/>
    </row>
    <row r="35" spans="1:9" s="234" customFormat="1" ht="15.75" x14ac:dyDescent="0.25">
      <c r="A35" s="396"/>
      <c r="B35" s="243"/>
      <c r="C35" s="243"/>
      <c r="D35" s="243"/>
      <c r="E35" s="347"/>
      <c r="F35" s="426"/>
      <c r="G35" s="348"/>
      <c r="H35" s="348"/>
      <c r="I35" s="245"/>
    </row>
    <row r="36" spans="1:9" s="234" customFormat="1" ht="15.75" x14ac:dyDescent="0.25">
      <c r="A36" s="396"/>
      <c r="B36" s="243"/>
      <c r="C36" s="243"/>
      <c r="D36" s="243"/>
      <c r="E36" s="347"/>
      <c r="F36" s="426"/>
      <c r="G36" s="348"/>
      <c r="H36" s="348"/>
      <c r="I36" s="245"/>
    </row>
    <row r="37" spans="1:9" s="234" customFormat="1" ht="15.75" x14ac:dyDescent="0.25">
      <c r="A37" s="396"/>
      <c r="B37" s="243"/>
      <c r="C37" s="243"/>
      <c r="D37" s="243"/>
      <c r="E37" s="347"/>
      <c r="F37" s="426"/>
      <c r="G37" s="348"/>
      <c r="H37" s="348"/>
      <c r="I37" s="245"/>
    </row>
    <row r="38" spans="1:9" s="234" customFormat="1" ht="15.75" x14ac:dyDescent="0.25">
      <c r="A38" s="396"/>
      <c r="B38" s="243"/>
      <c r="C38" s="243"/>
      <c r="D38" s="243"/>
      <c r="E38" s="347"/>
      <c r="F38" s="426"/>
      <c r="G38" s="348"/>
      <c r="H38" s="348"/>
      <c r="I38" s="245"/>
    </row>
    <row r="39" spans="1:9" s="234" customFormat="1" ht="15.75" x14ac:dyDescent="0.25">
      <c r="A39" s="396"/>
      <c r="B39" s="243"/>
      <c r="C39" s="243"/>
      <c r="D39" s="243"/>
      <c r="E39" s="142"/>
      <c r="F39" s="244"/>
      <c r="G39" s="348"/>
      <c r="H39" s="348"/>
      <c r="I39" s="245"/>
    </row>
    <row r="40" spans="1:9" s="234" customFormat="1" ht="15.75" x14ac:dyDescent="0.25">
      <c r="A40" s="396"/>
      <c r="B40" s="243"/>
      <c r="C40" s="243"/>
      <c r="D40" s="243"/>
      <c r="E40" s="142"/>
      <c r="F40" s="244"/>
      <c r="G40" s="348"/>
      <c r="H40" s="348"/>
      <c r="I40" s="245"/>
    </row>
    <row r="41" spans="1:9" s="234" customFormat="1" ht="15.75" x14ac:dyDescent="0.25">
      <c r="A41" s="812" t="s">
        <v>507</v>
      </c>
      <c r="B41" s="813"/>
      <c r="C41" s="813"/>
      <c r="D41" s="814"/>
      <c r="E41" s="134">
        <f>SUM(E7:E40)</f>
        <v>-4720</v>
      </c>
      <c r="F41" s="420">
        <f>SUM(F7:F40)</f>
        <v>1850</v>
      </c>
      <c r="G41" s="421">
        <f>SUM(G7:G40)</f>
        <v>250</v>
      </c>
      <c r="H41" s="421">
        <f>SUM(H7:H40)</f>
        <v>700</v>
      </c>
      <c r="I41" s="421">
        <f>SUM(I7:I40)</f>
        <v>0</v>
      </c>
    </row>
    <row r="42" spans="1:9" s="234" customFormat="1" x14ac:dyDescent="0.2">
      <c r="A42" s="84"/>
      <c r="B42" s="210"/>
      <c r="C42" s="210"/>
      <c r="D42" s="210"/>
      <c r="E42" s="81"/>
      <c r="F42" s="81"/>
      <c r="G42" s="81"/>
      <c r="H42" s="81"/>
      <c r="I42" s="81"/>
    </row>
    <row r="45" spans="1:9" ht="15.75" x14ac:dyDescent="0.25">
      <c r="C45" s="449" t="s">
        <v>216</v>
      </c>
      <c r="D45" s="800" t="s">
        <v>246</v>
      </c>
      <c r="E45" s="801"/>
      <c r="F45" s="801"/>
      <c r="G45" s="801"/>
      <c r="H45" s="802"/>
    </row>
    <row r="46" spans="1:9" ht="15.75" x14ac:dyDescent="0.25">
      <c r="C46" s="448" t="s">
        <v>220</v>
      </c>
      <c r="D46" s="803" t="s">
        <v>286</v>
      </c>
      <c r="E46" s="804"/>
      <c r="F46" s="804"/>
      <c r="G46" s="804"/>
      <c r="H46" s="805"/>
    </row>
    <row r="47" spans="1:9" ht="15.75" x14ac:dyDescent="0.25">
      <c r="C47" s="77" t="s">
        <v>217</v>
      </c>
      <c r="D47" s="806" t="s">
        <v>247</v>
      </c>
      <c r="E47" s="807"/>
      <c r="F47" s="807"/>
      <c r="G47" s="807"/>
      <c r="H47" s="808"/>
    </row>
    <row r="48" spans="1:9" ht="15.75" x14ac:dyDescent="0.25">
      <c r="C48" s="77" t="s">
        <v>218</v>
      </c>
      <c r="D48" s="806" t="s">
        <v>248</v>
      </c>
      <c r="E48" s="807"/>
      <c r="F48" s="807"/>
      <c r="G48" s="807"/>
      <c r="H48" s="808"/>
    </row>
    <row r="49" spans="3:8" ht="15.75" x14ac:dyDescent="0.25">
      <c r="C49" s="78" t="s">
        <v>221</v>
      </c>
      <c r="D49" s="809" t="s">
        <v>249</v>
      </c>
      <c r="E49" s="810"/>
      <c r="F49" s="810"/>
      <c r="G49" s="810"/>
      <c r="H49" s="811"/>
    </row>
    <row r="51" spans="3:8" ht="15.75" x14ac:dyDescent="0.25">
      <c r="D51" s="477" t="s">
        <v>568</v>
      </c>
      <c r="E51" s="468" t="s">
        <v>569</v>
      </c>
      <c r="F51" s="469"/>
      <c r="G51" s="469"/>
      <c r="H51" s="470"/>
    </row>
    <row r="52" spans="3:8" ht="15.75" x14ac:dyDescent="0.25">
      <c r="D52" s="77" t="s">
        <v>172</v>
      </c>
      <c r="E52" s="474" t="s">
        <v>255</v>
      </c>
      <c r="F52" s="475"/>
      <c r="G52" s="475"/>
      <c r="H52" s="476"/>
    </row>
    <row r="53" spans="3:8" ht="15.75" x14ac:dyDescent="0.25">
      <c r="D53" s="77" t="s">
        <v>219</v>
      </c>
      <c r="E53" s="474" t="s">
        <v>252</v>
      </c>
      <c r="F53" s="475"/>
      <c r="G53" s="475"/>
      <c r="H53" s="476"/>
    </row>
    <row r="54" spans="3:8" ht="15.75" x14ac:dyDescent="0.25">
      <c r="D54" s="77" t="s">
        <v>222</v>
      </c>
      <c r="E54" s="474" t="s">
        <v>256</v>
      </c>
      <c r="F54" s="475"/>
      <c r="G54" s="475"/>
      <c r="H54" s="476"/>
    </row>
    <row r="55" spans="3:8" ht="15.75" x14ac:dyDescent="0.25">
      <c r="D55" s="77" t="s">
        <v>240</v>
      </c>
      <c r="E55" s="474" t="s">
        <v>257</v>
      </c>
      <c r="F55" s="475"/>
      <c r="G55" s="475"/>
      <c r="H55" s="476"/>
    </row>
    <row r="56" spans="3:8" ht="15.75" x14ac:dyDescent="0.25">
      <c r="D56" s="77" t="s">
        <v>223</v>
      </c>
      <c r="E56" s="474" t="s">
        <v>251</v>
      </c>
      <c r="F56" s="475"/>
      <c r="G56" s="475"/>
      <c r="H56" s="476"/>
    </row>
    <row r="57" spans="3:8" ht="15.75" x14ac:dyDescent="0.25">
      <c r="D57" s="77" t="s">
        <v>254</v>
      </c>
      <c r="E57" s="474" t="s">
        <v>57</v>
      </c>
      <c r="F57" s="475"/>
      <c r="G57" s="475"/>
      <c r="H57" s="476"/>
    </row>
    <row r="58" spans="3:8" ht="15.75" x14ac:dyDescent="0.25">
      <c r="D58" s="78" t="s">
        <v>171</v>
      </c>
      <c r="E58" s="471" t="s">
        <v>250</v>
      </c>
      <c r="F58" s="472"/>
      <c r="G58" s="472"/>
      <c r="H58" s="473"/>
    </row>
  </sheetData>
  <mergeCells count="7">
    <mergeCell ref="M6:O6"/>
    <mergeCell ref="D49:H49"/>
    <mergeCell ref="A41:D41"/>
    <mergeCell ref="D45:H45"/>
    <mergeCell ref="D46:H46"/>
    <mergeCell ref="D47:H47"/>
    <mergeCell ref="D48:H48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opLeftCell="C1" zoomScaleNormal="100" zoomScaleSheetLayoutView="145" zoomScalePageLayoutView="120" workbookViewId="0">
      <selection activeCell="I3" sqref="I3"/>
    </sheetView>
  </sheetViews>
  <sheetFormatPr baseColWidth="10" defaultColWidth="9.85546875" defaultRowHeight="12.75" x14ac:dyDescent="0.2"/>
  <cols>
    <col min="1" max="1" width="51.5703125" style="84" bestFit="1" customWidth="1"/>
    <col min="2" max="2" width="11.42578125" style="210" customWidth="1"/>
    <col min="3" max="3" width="5.85546875" style="210" customWidth="1"/>
    <col min="4" max="4" width="8.42578125" style="210" bestFit="1" customWidth="1"/>
    <col min="5" max="5" width="11.140625" style="81" customWidth="1"/>
    <col min="6" max="9" width="11.7109375" style="81" customWidth="1"/>
    <col min="10" max="11" width="9.85546875" style="234"/>
    <col min="12" max="17" width="9.85546875" style="234" customWidth="1"/>
    <col min="18" max="16384" width="9.85546875" style="234"/>
  </cols>
  <sheetData>
    <row r="1" spans="1:15" ht="15.75" x14ac:dyDescent="0.25">
      <c r="I1" s="211"/>
    </row>
    <row r="2" spans="1:15" ht="27" thickBot="1" x14ac:dyDescent="0.45">
      <c r="A2" s="85" t="s">
        <v>274</v>
      </c>
      <c r="B2" s="212"/>
      <c r="C2" s="212"/>
      <c r="D2" s="212"/>
      <c r="E2" s="87"/>
      <c r="F2" s="87"/>
      <c r="G2" s="87"/>
      <c r="H2" s="213"/>
      <c r="I2" s="214" t="s">
        <v>2</v>
      </c>
      <c r="L2" s="234">
        <v>1500</v>
      </c>
      <c r="M2" s="234">
        <v>300</v>
      </c>
      <c r="N2" s="234">
        <f>SUM(L2:M3)</f>
        <v>4000</v>
      </c>
    </row>
    <row r="3" spans="1:15" ht="19.5" thickTop="1" x14ac:dyDescent="0.3">
      <c r="A3" s="90"/>
      <c r="B3" s="215"/>
      <c r="C3" s="215"/>
      <c r="D3" s="215"/>
      <c r="E3" s="92"/>
      <c r="F3" s="92"/>
      <c r="G3" s="92"/>
      <c r="H3" s="92"/>
      <c r="I3" s="785" t="s">
        <v>582</v>
      </c>
      <c r="L3" s="234">
        <v>200</v>
      </c>
      <c r="M3" s="234">
        <v>2000</v>
      </c>
    </row>
    <row r="4" spans="1:15" ht="23.25" x14ac:dyDescent="0.35">
      <c r="A4" s="93"/>
      <c r="B4" s="216"/>
      <c r="C4" s="411"/>
      <c r="D4" s="411"/>
      <c r="E4" s="96" t="s">
        <v>3</v>
      </c>
      <c r="F4" s="217"/>
      <c r="G4" s="98" t="s">
        <v>4</v>
      </c>
      <c r="H4" s="99"/>
      <c r="I4" s="218"/>
    </row>
    <row r="5" spans="1:15" ht="18.75" x14ac:dyDescent="0.3">
      <c r="A5" s="101"/>
      <c r="B5" s="102"/>
      <c r="C5" s="412"/>
      <c r="D5" s="412"/>
      <c r="E5" s="104" t="s">
        <v>6</v>
      </c>
      <c r="F5" s="219" t="s">
        <v>7</v>
      </c>
      <c r="G5" s="106"/>
      <c r="H5" s="107"/>
      <c r="I5" s="220"/>
      <c r="L5" s="578" t="s">
        <v>358</v>
      </c>
      <c r="M5" s="815" t="s">
        <v>360</v>
      </c>
      <c r="N5" s="815"/>
      <c r="O5" s="815"/>
    </row>
    <row r="6" spans="1:15" ht="21" x14ac:dyDescent="0.35">
      <c r="A6" s="109" t="s">
        <v>41</v>
      </c>
      <c r="B6" s="110" t="s">
        <v>42</v>
      </c>
      <c r="C6" s="425" t="s">
        <v>216</v>
      </c>
      <c r="D6" s="425" t="s">
        <v>567</v>
      </c>
      <c r="E6" s="221">
        <v>2021</v>
      </c>
      <c r="F6" s="392">
        <v>2022</v>
      </c>
      <c r="G6" s="223">
        <v>2023</v>
      </c>
      <c r="H6" s="224">
        <v>2024</v>
      </c>
      <c r="I6" s="224">
        <v>2025</v>
      </c>
      <c r="L6" s="579">
        <v>2021</v>
      </c>
      <c r="M6" s="577">
        <v>2022</v>
      </c>
      <c r="N6" s="577">
        <v>2023</v>
      </c>
      <c r="O6" s="577">
        <v>2024</v>
      </c>
    </row>
    <row r="7" spans="1:15" s="428" customFormat="1" ht="15.75" x14ac:dyDescent="0.25">
      <c r="A7" s="396" t="s">
        <v>453</v>
      </c>
      <c r="B7" s="243">
        <v>1140</v>
      </c>
      <c r="C7" s="243" t="s">
        <v>220</v>
      </c>
      <c r="D7" s="243" t="s">
        <v>223</v>
      </c>
      <c r="E7" s="347"/>
      <c r="F7" s="599">
        <v>2100</v>
      </c>
      <c r="G7" s="441"/>
      <c r="H7" s="238"/>
      <c r="I7" s="238"/>
      <c r="J7" s="234"/>
      <c r="K7" s="234"/>
      <c r="L7" s="581"/>
      <c r="M7" s="234"/>
      <c r="N7" s="234"/>
      <c r="O7" s="234"/>
    </row>
    <row r="8" spans="1:15" ht="15.75" x14ac:dyDescent="0.25">
      <c r="A8" s="396" t="s">
        <v>537</v>
      </c>
      <c r="B8" s="243">
        <v>1423</v>
      </c>
      <c r="C8" s="243" t="s">
        <v>220</v>
      </c>
      <c r="D8" s="243" t="s">
        <v>223</v>
      </c>
      <c r="E8" s="764"/>
      <c r="F8" s="718">
        <f>32500-4000</f>
        <v>28500</v>
      </c>
      <c r="G8" s="238"/>
      <c r="H8" s="238"/>
      <c r="I8" s="238"/>
      <c r="J8" s="427"/>
      <c r="K8" s="427"/>
      <c r="L8" s="582"/>
      <c r="M8" s="427"/>
      <c r="N8" s="427"/>
      <c r="O8" s="427"/>
    </row>
    <row r="9" spans="1:15" ht="15.75" x14ac:dyDescent="0.25">
      <c r="A9" s="396" t="s">
        <v>511</v>
      </c>
      <c r="B9" s="243">
        <v>1755</v>
      </c>
      <c r="C9" s="243" t="s">
        <v>220</v>
      </c>
      <c r="D9" s="243" t="s">
        <v>223</v>
      </c>
      <c r="E9" s="347"/>
      <c r="F9" s="718">
        <f>-F10/2</f>
        <v>-2925</v>
      </c>
      <c r="G9" s="441">
        <f>-G10/2</f>
        <v>-3000</v>
      </c>
      <c r="H9" s="238"/>
      <c r="I9" s="238"/>
      <c r="L9" s="581"/>
    </row>
    <row r="10" spans="1:15" ht="15.75" x14ac:dyDescent="0.25">
      <c r="A10" s="711" t="s">
        <v>512</v>
      </c>
      <c r="B10" s="573">
        <v>1756</v>
      </c>
      <c r="C10" s="573" t="s">
        <v>220</v>
      </c>
      <c r="D10" s="573" t="s">
        <v>223</v>
      </c>
      <c r="E10" s="576"/>
      <c r="F10" s="718">
        <v>5850</v>
      </c>
      <c r="G10" s="672">
        <v>6000</v>
      </c>
      <c r="H10" s="458"/>
      <c r="I10" s="458"/>
    </row>
    <row r="11" spans="1:15" ht="15.75" x14ac:dyDescent="0.25">
      <c r="A11" s="396" t="s">
        <v>513</v>
      </c>
      <c r="B11" s="243">
        <v>1758</v>
      </c>
      <c r="C11" s="243" t="s">
        <v>220</v>
      </c>
      <c r="D11" s="243" t="s">
        <v>223</v>
      </c>
      <c r="E11" s="347">
        <f>25000-L11</f>
        <v>6500</v>
      </c>
      <c r="F11" s="599">
        <f>40000+M11-20000</f>
        <v>38500</v>
      </c>
      <c r="G11" s="441">
        <v>20000</v>
      </c>
      <c r="H11" s="458"/>
      <c r="I11" s="458"/>
      <c r="J11" s="427"/>
      <c r="K11" s="427"/>
      <c r="L11" s="582">
        <v>18500</v>
      </c>
      <c r="M11" s="427">
        <v>18500</v>
      </c>
      <c r="N11" s="427"/>
      <c r="O11" s="427"/>
    </row>
    <row r="12" spans="1:15" ht="15.75" x14ac:dyDescent="0.25">
      <c r="A12" s="396" t="s">
        <v>527</v>
      </c>
      <c r="B12" s="243">
        <v>1814</v>
      </c>
      <c r="C12" s="243" t="s">
        <v>220</v>
      </c>
      <c r="D12" s="243" t="s">
        <v>223</v>
      </c>
      <c r="E12" s="347"/>
      <c r="F12" s="414">
        <v>2000</v>
      </c>
      <c r="G12" s="236"/>
      <c r="H12" s="458"/>
      <c r="I12" s="458"/>
      <c r="J12" s="428"/>
      <c r="K12" s="428"/>
      <c r="L12" s="580"/>
      <c r="M12" s="428"/>
      <c r="N12" s="428"/>
      <c r="O12" s="428"/>
    </row>
    <row r="13" spans="1:15" s="427" customFormat="1" ht="15.75" hidden="1" x14ac:dyDescent="0.25">
      <c r="A13" s="711" t="s">
        <v>529</v>
      </c>
      <c r="B13" s="573">
        <v>1851</v>
      </c>
      <c r="C13" s="573" t="s">
        <v>220</v>
      </c>
      <c r="D13" s="573" t="s">
        <v>223</v>
      </c>
      <c r="E13" s="576">
        <f>39000-30850</f>
        <v>8150</v>
      </c>
      <c r="F13" s="521"/>
      <c r="G13" s="458"/>
      <c r="H13" s="458"/>
      <c r="I13" s="458"/>
      <c r="J13" s="428"/>
      <c r="K13" s="428"/>
      <c r="L13" s="766"/>
      <c r="M13" s="428"/>
      <c r="N13" s="428"/>
      <c r="O13" s="428"/>
    </row>
    <row r="14" spans="1:15" ht="15.75" x14ac:dyDescent="0.25">
      <c r="A14" s="396" t="s">
        <v>528</v>
      </c>
      <c r="B14" s="243">
        <v>1852</v>
      </c>
      <c r="C14" s="243" t="s">
        <v>220</v>
      </c>
      <c r="D14" s="243" t="s">
        <v>223</v>
      </c>
      <c r="E14" s="347">
        <f>30850-L14</f>
        <v>10850</v>
      </c>
      <c r="F14" s="599">
        <f>68400+M14</f>
        <v>88400</v>
      </c>
      <c r="G14" s="441">
        <f>4000</f>
        <v>4000</v>
      </c>
      <c r="H14" s="458"/>
      <c r="I14" s="458"/>
      <c r="J14" s="428"/>
      <c r="K14" s="428"/>
      <c r="L14" s="580">
        <v>20000</v>
      </c>
      <c r="M14" s="428">
        <v>20000</v>
      </c>
      <c r="N14" s="428"/>
      <c r="O14" s="428"/>
    </row>
    <row r="15" spans="1:15" ht="15.75" hidden="1" x14ac:dyDescent="0.25">
      <c r="A15" s="396" t="s">
        <v>241</v>
      </c>
      <c r="B15" s="243">
        <v>110115</v>
      </c>
      <c r="C15" s="243" t="s">
        <v>217</v>
      </c>
      <c r="D15" s="243" t="s">
        <v>171</v>
      </c>
      <c r="E15" s="347">
        <f>7850-L15</f>
        <v>0</v>
      </c>
      <c r="F15" s="414"/>
      <c r="G15" s="238"/>
      <c r="H15" s="238"/>
      <c r="I15" s="238"/>
      <c r="J15" s="428"/>
      <c r="K15" s="428"/>
      <c r="L15" s="580">
        <v>7850</v>
      </c>
      <c r="M15" s="428"/>
      <c r="N15" s="428"/>
      <c r="O15" s="428"/>
    </row>
    <row r="16" spans="1:15" ht="15.75" x14ac:dyDescent="0.25">
      <c r="A16" s="711" t="s">
        <v>534</v>
      </c>
      <c r="B16" s="573">
        <v>110116</v>
      </c>
      <c r="C16" s="573" t="s">
        <v>217</v>
      </c>
      <c r="D16" s="573" t="s">
        <v>223</v>
      </c>
      <c r="E16" s="576">
        <f>500-L16</f>
        <v>0</v>
      </c>
      <c r="F16" s="718">
        <f>+M16+1880</f>
        <v>2380</v>
      </c>
      <c r="G16" s="458"/>
      <c r="H16" s="458"/>
      <c r="I16" s="458"/>
      <c r="L16" s="765">
        <v>500</v>
      </c>
      <c r="M16" s="234">
        <v>500</v>
      </c>
    </row>
    <row r="17" spans="1:15" ht="15.75" x14ac:dyDescent="0.25">
      <c r="A17" s="165" t="s">
        <v>535</v>
      </c>
      <c r="B17" s="243">
        <v>110117</v>
      </c>
      <c r="C17" s="243" t="s">
        <v>217</v>
      </c>
      <c r="D17" s="243" t="s">
        <v>223</v>
      </c>
      <c r="E17" s="347">
        <v>0</v>
      </c>
      <c r="F17" s="599">
        <f>+M17+5870</f>
        <v>13720</v>
      </c>
      <c r="G17" s="238"/>
      <c r="H17" s="238"/>
      <c r="I17" s="238"/>
      <c r="L17" s="581"/>
      <c r="M17" s="234">
        <v>7850</v>
      </c>
    </row>
    <row r="18" spans="1:15" ht="15.75" x14ac:dyDescent="0.25">
      <c r="A18" s="165" t="s">
        <v>510</v>
      </c>
      <c r="B18" s="243">
        <v>1530</v>
      </c>
      <c r="C18" s="243" t="s">
        <v>217</v>
      </c>
      <c r="D18" s="243" t="s">
        <v>171</v>
      </c>
      <c r="E18" s="347">
        <v>500</v>
      </c>
      <c r="F18" s="414">
        <v>500</v>
      </c>
      <c r="G18" s="238">
        <v>500</v>
      </c>
      <c r="H18" s="238"/>
      <c r="I18" s="238"/>
      <c r="L18" s="581"/>
    </row>
    <row r="19" spans="1:15" ht="15.75" x14ac:dyDescent="0.25">
      <c r="A19" s="396" t="s">
        <v>454</v>
      </c>
      <c r="B19" s="243">
        <v>1583</v>
      </c>
      <c r="C19" s="243" t="s">
        <v>217</v>
      </c>
      <c r="D19" s="243" t="s">
        <v>171</v>
      </c>
      <c r="E19" s="347"/>
      <c r="F19" s="599">
        <v>3000</v>
      </c>
      <c r="G19" s="238"/>
      <c r="H19" s="238"/>
      <c r="I19" s="458"/>
      <c r="L19" s="581"/>
    </row>
    <row r="20" spans="1:15" s="427" customFormat="1" ht="15.75" x14ac:dyDescent="0.25">
      <c r="A20" s="396" t="s">
        <v>215</v>
      </c>
      <c r="B20" s="243">
        <v>1775</v>
      </c>
      <c r="C20" s="243" t="s">
        <v>217</v>
      </c>
      <c r="D20" s="243" t="s">
        <v>171</v>
      </c>
      <c r="E20" s="347">
        <f>1000-L20</f>
        <v>-3080</v>
      </c>
      <c r="F20" s="599">
        <f>+M20</f>
        <v>4080</v>
      </c>
      <c r="G20" s="238"/>
      <c r="H20" s="238"/>
      <c r="I20" s="458"/>
      <c r="L20" s="582">
        <f>5480-1400</f>
        <v>4080</v>
      </c>
      <c r="M20" s="427">
        <f>5480-1400</f>
        <v>4080</v>
      </c>
    </row>
    <row r="21" spans="1:15" s="427" customFormat="1" ht="15.75" x14ac:dyDescent="0.25">
      <c r="A21" s="396" t="s">
        <v>154</v>
      </c>
      <c r="B21" s="243">
        <v>1801</v>
      </c>
      <c r="C21" s="243" t="s">
        <v>217</v>
      </c>
      <c r="D21" s="243" t="s">
        <v>172</v>
      </c>
      <c r="E21" s="347">
        <v>2500</v>
      </c>
      <c r="F21" s="414">
        <v>2500</v>
      </c>
      <c r="G21" s="441">
        <v>1000</v>
      </c>
      <c r="H21" s="441">
        <v>1000</v>
      </c>
      <c r="I21" s="672">
        <v>1000</v>
      </c>
      <c r="L21" s="582"/>
    </row>
    <row r="22" spans="1:15" s="427" customFormat="1" ht="15.75" x14ac:dyDescent="0.25">
      <c r="A22" s="711" t="s">
        <v>363</v>
      </c>
      <c r="B22" s="573">
        <v>1813</v>
      </c>
      <c r="C22" s="573" t="s">
        <v>217</v>
      </c>
      <c r="D22" s="573" t="s">
        <v>223</v>
      </c>
      <c r="E22" s="347">
        <f>-L22</f>
        <v>-1000</v>
      </c>
      <c r="F22" s="599">
        <f>+M22</f>
        <v>1000</v>
      </c>
      <c r="G22" s="447"/>
      <c r="H22" s="447"/>
      <c r="I22" s="447"/>
      <c r="L22" s="582">
        <v>1000</v>
      </c>
      <c r="M22" s="427">
        <v>1000</v>
      </c>
    </row>
    <row r="23" spans="1:15" ht="15.75" x14ac:dyDescent="0.25">
      <c r="A23" s="396" t="s">
        <v>540</v>
      </c>
      <c r="B23" s="243">
        <v>1830</v>
      </c>
      <c r="C23" s="243" t="s">
        <v>217</v>
      </c>
      <c r="D23" s="243" t="s">
        <v>172</v>
      </c>
      <c r="E23" s="347">
        <v>4500</v>
      </c>
      <c r="F23" s="718">
        <f>4500+2000</f>
        <v>6500</v>
      </c>
      <c r="G23" s="458">
        <v>4500</v>
      </c>
      <c r="H23" s="238">
        <v>4500</v>
      </c>
      <c r="I23" s="441">
        <v>5000</v>
      </c>
      <c r="J23" s="428"/>
      <c r="K23" s="428"/>
      <c r="L23" s="580"/>
      <c r="M23" s="428"/>
      <c r="N23" s="428"/>
      <c r="O23" s="428"/>
    </row>
    <row r="24" spans="1:15" s="428" customFormat="1" ht="15.75" x14ac:dyDescent="0.25">
      <c r="A24" s="396" t="s">
        <v>536</v>
      </c>
      <c r="B24" s="243">
        <v>1401</v>
      </c>
      <c r="C24" s="243" t="s">
        <v>218</v>
      </c>
      <c r="D24" s="243" t="s">
        <v>171</v>
      </c>
      <c r="E24" s="347">
        <v>1500</v>
      </c>
      <c r="F24" s="718">
        <f>1500+1500</f>
        <v>3000</v>
      </c>
      <c r="G24" s="458">
        <v>1500</v>
      </c>
      <c r="H24" s="238">
        <v>1500</v>
      </c>
      <c r="I24" s="441">
        <v>1500</v>
      </c>
      <c r="J24" s="234"/>
      <c r="K24" s="234"/>
      <c r="L24" s="581"/>
      <c r="M24" s="234"/>
      <c r="N24" s="234"/>
      <c r="O24" s="234"/>
    </row>
    <row r="25" spans="1:15" ht="15.75" x14ac:dyDescent="0.25">
      <c r="A25" s="396" t="s">
        <v>264</v>
      </c>
      <c r="B25" s="243">
        <v>1414</v>
      </c>
      <c r="C25" s="243" t="s">
        <v>218</v>
      </c>
      <c r="D25" s="243" t="s">
        <v>171</v>
      </c>
      <c r="E25" s="347">
        <v>800</v>
      </c>
      <c r="F25" s="414">
        <v>800</v>
      </c>
      <c r="G25" s="238">
        <v>550</v>
      </c>
      <c r="H25" s="441">
        <v>500</v>
      </c>
      <c r="I25" s="441">
        <v>750</v>
      </c>
      <c r="L25" s="581"/>
    </row>
    <row r="26" spans="1:15" s="427" customFormat="1" ht="15.75" x14ac:dyDescent="0.25">
      <c r="A26" s="396" t="s">
        <v>538</v>
      </c>
      <c r="B26" s="243">
        <v>1425</v>
      </c>
      <c r="C26" s="243" t="s">
        <v>218</v>
      </c>
      <c r="D26" s="243" t="s">
        <v>171</v>
      </c>
      <c r="E26" s="347">
        <v>250</v>
      </c>
      <c r="F26" s="669">
        <f>250+200</f>
        <v>450</v>
      </c>
      <c r="G26" s="447">
        <v>250</v>
      </c>
      <c r="H26" s="575">
        <v>250</v>
      </c>
      <c r="I26" s="672">
        <v>250</v>
      </c>
      <c r="J26" s="234"/>
      <c r="K26" s="234"/>
      <c r="L26" s="581"/>
      <c r="M26" s="234"/>
      <c r="N26" s="234"/>
      <c r="O26" s="234"/>
    </row>
    <row r="27" spans="1:15" ht="15.75" x14ac:dyDescent="0.25">
      <c r="A27" s="711" t="s">
        <v>359</v>
      </c>
      <c r="B27" s="573">
        <v>1705</v>
      </c>
      <c r="C27" s="573" t="s">
        <v>218</v>
      </c>
      <c r="D27" s="573" t="s">
        <v>171</v>
      </c>
      <c r="E27" s="576">
        <f>-L27</f>
        <v>-700</v>
      </c>
      <c r="F27" s="718">
        <f>+M27</f>
        <v>700</v>
      </c>
      <c r="G27" s="458"/>
      <c r="H27" s="458"/>
      <c r="I27" s="458"/>
      <c r="L27" s="765">
        <v>700</v>
      </c>
      <c r="M27" s="234">
        <v>700</v>
      </c>
    </row>
    <row r="28" spans="1:15" ht="15.75" x14ac:dyDescent="0.25">
      <c r="A28" s="711" t="s">
        <v>265</v>
      </c>
      <c r="B28" s="573">
        <v>1709</v>
      </c>
      <c r="C28" s="573" t="s">
        <v>218</v>
      </c>
      <c r="D28" s="573" t="s">
        <v>171</v>
      </c>
      <c r="E28" s="576">
        <v>800</v>
      </c>
      <c r="F28" s="521">
        <v>800</v>
      </c>
      <c r="G28" s="458"/>
      <c r="H28" s="458"/>
      <c r="I28" s="458"/>
      <c r="L28" s="765"/>
    </row>
    <row r="29" spans="1:15" s="427" customFormat="1" ht="15.75" x14ac:dyDescent="0.25">
      <c r="A29" s="396" t="s">
        <v>260</v>
      </c>
      <c r="B29" s="243">
        <v>1710</v>
      </c>
      <c r="C29" s="243" t="s">
        <v>218</v>
      </c>
      <c r="D29" s="243" t="s">
        <v>171</v>
      </c>
      <c r="E29" s="347">
        <v>800</v>
      </c>
      <c r="F29" s="414">
        <v>800</v>
      </c>
      <c r="G29" s="238">
        <v>800</v>
      </c>
      <c r="H29" s="238">
        <v>800</v>
      </c>
      <c r="I29" s="672">
        <v>1500</v>
      </c>
      <c r="J29" s="234"/>
      <c r="K29" s="234"/>
      <c r="L29" s="581"/>
      <c r="M29" s="234"/>
      <c r="N29" s="234"/>
      <c r="O29" s="234"/>
    </row>
    <row r="30" spans="1:15" s="427" customFormat="1" ht="15.75" x14ac:dyDescent="0.25">
      <c r="A30" s="396" t="s">
        <v>539</v>
      </c>
      <c r="B30" s="243">
        <v>1711</v>
      </c>
      <c r="C30" s="243" t="s">
        <v>218</v>
      </c>
      <c r="D30" s="243" t="s">
        <v>171</v>
      </c>
      <c r="E30" s="347">
        <v>500</v>
      </c>
      <c r="F30" s="599">
        <f>500+300</f>
        <v>800</v>
      </c>
      <c r="G30" s="238">
        <v>500</v>
      </c>
      <c r="H30" s="238"/>
      <c r="I30" s="458"/>
      <c r="L30" s="582"/>
    </row>
    <row r="31" spans="1:15" s="427" customFormat="1" ht="15.75" x14ac:dyDescent="0.25">
      <c r="A31" s="165" t="s">
        <v>225</v>
      </c>
      <c r="B31" s="243">
        <v>1713</v>
      </c>
      <c r="C31" s="243" t="s">
        <v>218</v>
      </c>
      <c r="D31" s="243" t="s">
        <v>171</v>
      </c>
      <c r="E31" s="347">
        <v>500</v>
      </c>
      <c r="F31" s="414">
        <v>500</v>
      </c>
      <c r="G31" s="238">
        <v>500</v>
      </c>
      <c r="H31" s="238">
        <v>1000</v>
      </c>
      <c r="I31" s="441">
        <v>1000</v>
      </c>
      <c r="L31" s="582"/>
    </row>
    <row r="32" spans="1:15" s="427" customFormat="1" ht="15.75" x14ac:dyDescent="0.25">
      <c r="A32" s="396" t="s">
        <v>361</v>
      </c>
      <c r="B32" s="243">
        <v>171302</v>
      </c>
      <c r="C32" s="243" t="s">
        <v>218</v>
      </c>
      <c r="D32" s="243" t="s">
        <v>171</v>
      </c>
      <c r="E32" s="347">
        <f>-L32</f>
        <v>-3360</v>
      </c>
      <c r="F32" s="718">
        <f>+M32</f>
        <v>3360</v>
      </c>
      <c r="G32" s="458"/>
      <c r="H32" s="458"/>
      <c r="I32" s="672"/>
      <c r="L32" s="582">
        <f>3550-190</f>
        <v>3360</v>
      </c>
      <c r="M32" s="427">
        <f>3550-190</f>
        <v>3360</v>
      </c>
    </row>
    <row r="33" spans="1:17" s="427" customFormat="1" ht="15.75" x14ac:dyDescent="0.25">
      <c r="A33" s="711" t="s">
        <v>532</v>
      </c>
      <c r="B33" s="573">
        <v>171303</v>
      </c>
      <c r="C33" s="573" t="s">
        <v>218</v>
      </c>
      <c r="D33" s="573" t="s">
        <v>171</v>
      </c>
      <c r="E33" s="576"/>
      <c r="F33" s="669">
        <v>2000</v>
      </c>
      <c r="G33" s="575">
        <v>0</v>
      </c>
      <c r="H33" s="447"/>
      <c r="I33" s="447"/>
      <c r="J33" s="234"/>
      <c r="K33" s="234"/>
      <c r="L33" s="581"/>
      <c r="M33" s="234"/>
      <c r="N33" s="234"/>
      <c r="O33" s="234"/>
    </row>
    <row r="34" spans="1:17" s="428" customFormat="1" ht="15.75" x14ac:dyDescent="0.25">
      <c r="A34" s="396" t="s">
        <v>533</v>
      </c>
      <c r="B34" s="243">
        <v>171304</v>
      </c>
      <c r="C34" s="243" t="s">
        <v>218</v>
      </c>
      <c r="D34" s="243" t="s">
        <v>171</v>
      </c>
      <c r="E34" s="347"/>
      <c r="F34" s="599">
        <v>2600</v>
      </c>
      <c r="G34" s="441">
        <v>0</v>
      </c>
      <c r="H34" s="238"/>
      <c r="I34" s="238"/>
      <c r="L34" s="580"/>
    </row>
    <row r="35" spans="1:17" s="428" customFormat="1" ht="15.75" x14ac:dyDescent="0.25">
      <c r="A35" s="396" t="s">
        <v>224</v>
      </c>
      <c r="B35" s="243">
        <v>171305</v>
      </c>
      <c r="C35" s="243" t="s">
        <v>218</v>
      </c>
      <c r="D35" s="243" t="s">
        <v>171</v>
      </c>
      <c r="E35" s="347">
        <v>800</v>
      </c>
      <c r="F35" s="414">
        <v>800</v>
      </c>
      <c r="G35" s="238">
        <v>800</v>
      </c>
      <c r="H35" s="238">
        <v>800</v>
      </c>
      <c r="I35" s="672"/>
      <c r="J35" s="234"/>
      <c r="K35" s="234"/>
      <c r="L35" s="581"/>
      <c r="M35" s="234"/>
      <c r="N35" s="234"/>
      <c r="O35" s="234"/>
    </row>
    <row r="36" spans="1:17" s="428" customFormat="1" ht="15.75" x14ac:dyDescent="0.25">
      <c r="A36" s="396" t="s">
        <v>242</v>
      </c>
      <c r="B36" s="243">
        <v>1714</v>
      </c>
      <c r="C36" s="243" t="s">
        <v>218</v>
      </c>
      <c r="D36" s="243" t="s">
        <v>171</v>
      </c>
      <c r="E36" s="347">
        <v>3000</v>
      </c>
      <c r="F36" s="414">
        <v>3000</v>
      </c>
      <c r="G36" s="238">
        <v>3000</v>
      </c>
      <c r="H36" s="238">
        <v>3000</v>
      </c>
      <c r="I36" s="441">
        <v>3000</v>
      </c>
      <c r="J36" s="427"/>
      <c r="K36" s="427"/>
      <c r="L36" s="582"/>
      <c r="M36" s="427"/>
      <c r="N36" s="427"/>
      <c r="O36" s="427"/>
    </row>
    <row r="37" spans="1:17" ht="15.75" x14ac:dyDescent="0.25">
      <c r="A37" s="396" t="s">
        <v>362</v>
      </c>
      <c r="B37" s="243">
        <v>1774</v>
      </c>
      <c r="C37" s="243" t="s">
        <v>218</v>
      </c>
      <c r="D37" s="243" t="s">
        <v>171</v>
      </c>
      <c r="E37" s="347">
        <v>300</v>
      </c>
      <c r="F37" s="414">
        <v>300</v>
      </c>
      <c r="G37" s="238">
        <v>300</v>
      </c>
      <c r="H37" s="238">
        <v>300</v>
      </c>
      <c r="I37" s="441">
        <v>300</v>
      </c>
      <c r="J37" s="427"/>
      <c r="K37" s="427"/>
      <c r="L37" s="582"/>
      <c r="M37" s="427"/>
      <c r="N37" s="427"/>
      <c r="O37" s="427"/>
    </row>
    <row r="38" spans="1:17" s="428" customFormat="1" ht="15.75" x14ac:dyDescent="0.25">
      <c r="A38" s="396" t="s">
        <v>226</v>
      </c>
      <c r="B38" s="243">
        <v>1832</v>
      </c>
      <c r="C38" s="243" t="s">
        <v>218</v>
      </c>
      <c r="D38" s="243" t="s">
        <v>172</v>
      </c>
      <c r="E38" s="347">
        <v>200</v>
      </c>
      <c r="F38" s="414">
        <v>200</v>
      </c>
      <c r="G38" s="238"/>
      <c r="H38" s="238"/>
      <c r="I38" s="238"/>
      <c r="L38" s="580"/>
    </row>
    <row r="39" spans="1:17" s="428" customFormat="1" ht="15.75" x14ac:dyDescent="0.25">
      <c r="A39" s="711" t="s">
        <v>531</v>
      </c>
      <c r="B39" s="573">
        <v>183201</v>
      </c>
      <c r="C39" s="573" t="s">
        <v>218</v>
      </c>
      <c r="D39" s="573" t="s">
        <v>172</v>
      </c>
      <c r="E39" s="576">
        <v>350</v>
      </c>
      <c r="F39" s="414">
        <v>350</v>
      </c>
      <c r="G39" s="238"/>
      <c r="H39" s="447"/>
      <c r="I39" s="447"/>
      <c r="J39" s="234"/>
      <c r="K39" s="234"/>
      <c r="L39" s="581"/>
      <c r="M39" s="234"/>
      <c r="N39" s="234"/>
      <c r="O39" s="234"/>
      <c r="Q39" s="428">
        <v>39000</v>
      </c>
    </row>
    <row r="40" spans="1:17" ht="15.75" x14ac:dyDescent="0.25">
      <c r="A40" s="396" t="s">
        <v>530</v>
      </c>
      <c r="B40" s="243">
        <v>1970</v>
      </c>
      <c r="C40" s="243" t="s">
        <v>218</v>
      </c>
      <c r="D40" s="243" t="s">
        <v>219</v>
      </c>
      <c r="E40" s="347"/>
      <c r="F40" s="414"/>
      <c r="G40" s="238"/>
      <c r="H40" s="238">
        <v>600</v>
      </c>
      <c r="I40" s="441"/>
      <c r="L40" s="581"/>
      <c r="Q40" s="234">
        <v>68400</v>
      </c>
    </row>
    <row r="41" spans="1:17" ht="15.75" x14ac:dyDescent="0.25">
      <c r="A41" s="396" t="s">
        <v>162</v>
      </c>
      <c r="B41" s="243">
        <v>1988</v>
      </c>
      <c r="C41" s="243" t="s">
        <v>218</v>
      </c>
      <c r="D41" s="243" t="s">
        <v>219</v>
      </c>
      <c r="E41" s="347"/>
      <c r="F41" s="414">
        <v>300</v>
      </c>
      <c r="G41" s="238"/>
      <c r="H41" s="238"/>
      <c r="I41" s="238"/>
      <c r="L41" s="581"/>
      <c r="Q41" s="234">
        <v>4000</v>
      </c>
    </row>
    <row r="42" spans="1:17" ht="15.75" x14ac:dyDescent="0.25">
      <c r="A42" s="396"/>
      <c r="B42" s="243"/>
      <c r="C42" s="243"/>
      <c r="D42" s="243"/>
      <c r="E42" s="142"/>
      <c r="F42" s="244"/>
      <c r="G42" s="348"/>
      <c r="H42" s="348"/>
      <c r="I42" s="245"/>
    </row>
    <row r="43" spans="1:17" ht="15.75" x14ac:dyDescent="0.25">
      <c r="A43" s="812" t="s">
        <v>507</v>
      </c>
      <c r="B43" s="813"/>
      <c r="C43" s="813"/>
      <c r="D43" s="814"/>
      <c r="E43" s="134">
        <f>SUM(E7:E42)</f>
        <v>34660</v>
      </c>
      <c r="F43" s="420">
        <f>SUM(F7:F42)</f>
        <v>216865</v>
      </c>
      <c r="G43" s="421">
        <f>SUM(G7:G42)</f>
        <v>41200</v>
      </c>
      <c r="H43" s="421">
        <f>SUM(H7:H42)</f>
        <v>14250</v>
      </c>
      <c r="I43" s="421">
        <f>SUM(I7:I42)</f>
        <v>14300</v>
      </c>
      <c r="L43" s="581">
        <f>SUM(L7:L41)</f>
        <v>55990</v>
      </c>
    </row>
    <row r="46" spans="1:17" ht="15.75" x14ac:dyDescent="0.25">
      <c r="C46" s="449" t="s">
        <v>216</v>
      </c>
      <c r="D46" s="800" t="s">
        <v>246</v>
      </c>
      <c r="E46" s="801"/>
      <c r="F46" s="801"/>
      <c r="G46" s="801"/>
      <c r="H46" s="802"/>
    </row>
    <row r="47" spans="1:17" ht="15.75" x14ac:dyDescent="0.25">
      <c r="C47" s="448" t="s">
        <v>220</v>
      </c>
      <c r="D47" s="803" t="s">
        <v>286</v>
      </c>
      <c r="E47" s="804"/>
      <c r="F47" s="804"/>
      <c r="G47" s="804"/>
      <c r="H47" s="805"/>
    </row>
    <row r="48" spans="1:17" ht="15.75" x14ac:dyDescent="0.25">
      <c r="C48" s="77" t="s">
        <v>217</v>
      </c>
      <c r="D48" s="806" t="s">
        <v>247</v>
      </c>
      <c r="E48" s="807"/>
      <c r="F48" s="807"/>
      <c r="G48" s="807"/>
      <c r="H48" s="808"/>
    </row>
    <row r="49" spans="3:8" ht="15.75" x14ac:dyDescent="0.25">
      <c r="C49" s="77" t="s">
        <v>218</v>
      </c>
      <c r="D49" s="806" t="s">
        <v>248</v>
      </c>
      <c r="E49" s="807"/>
      <c r="F49" s="807"/>
      <c r="G49" s="807"/>
      <c r="H49" s="808"/>
    </row>
    <row r="50" spans="3:8" ht="15.75" x14ac:dyDescent="0.25">
      <c r="C50" s="78" t="s">
        <v>221</v>
      </c>
      <c r="D50" s="809" t="s">
        <v>249</v>
      </c>
      <c r="E50" s="810"/>
      <c r="F50" s="810"/>
      <c r="G50" s="810"/>
      <c r="H50" s="811"/>
    </row>
    <row r="53" spans="3:8" ht="15.75" x14ac:dyDescent="0.25">
      <c r="D53" s="477" t="s">
        <v>568</v>
      </c>
      <c r="E53" s="773" t="s">
        <v>569</v>
      </c>
      <c r="F53" s="774"/>
      <c r="G53" s="774"/>
      <c r="H53" s="775"/>
    </row>
    <row r="54" spans="3:8" ht="15.75" x14ac:dyDescent="0.25">
      <c r="D54" s="77" t="s">
        <v>172</v>
      </c>
      <c r="E54" s="770" t="s">
        <v>255</v>
      </c>
      <c r="F54" s="771"/>
      <c r="G54" s="771"/>
      <c r="H54" s="772"/>
    </row>
    <row r="55" spans="3:8" ht="15.75" x14ac:dyDescent="0.25">
      <c r="D55" s="77" t="s">
        <v>219</v>
      </c>
      <c r="E55" s="770" t="s">
        <v>252</v>
      </c>
      <c r="F55" s="771"/>
      <c r="G55" s="771"/>
      <c r="H55" s="772"/>
    </row>
    <row r="56" spans="3:8" ht="15.75" x14ac:dyDescent="0.25">
      <c r="D56" s="77" t="s">
        <v>222</v>
      </c>
      <c r="E56" s="770" t="s">
        <v>256</v>
      </c>
      <c r="F56" s="771"/>
      <c r="G56" s="771"/>
      <c r="H56" s="772"/>
    </row>
    <row r="57" spans="3:8" ht="15.75" x14ac:dyDescent="0.25">
      <c r="D57" s="77" t="s">
        <v>240</v>
      </c>
      <c r="E57" s="770" t="s">
        <v>257</v>
      </c>
      <c r="F57" s="771"/>
      <c r="G57" s="771"/>
      <c r="H57" s="772"/>
    </row>
    <row r="58" spans="3:8" ht="15.75" x14ac:dyDescent="0.25">
      <c r="D58" s="77" t="s">
        <v>223</v>
      </c>
      <c r="E58" s="770" t="s">
        <v>251</v>
      </c>
      <c r="F58" s="771"/>
      <c r="G58" s="771"/>
      <c r="H58" s="772"/>
    </row>
    <row r="59" spans="3:8" ht="15.75" x14ac:dyDescent="0.25">
      <c r="D59" s="77" t="s">
        <v>254</v>
      </c>
      <c r="E59" s="770" t="s">
        <v>57</v>
      </c>
      <c r="F59" s="771"/>
      <c r="G59" s="771"/>
      <c r="H59" s="772"/>
    </row>
    <row r="60" spans="3:8" ht="15.75" x14ac:dyDescent="0.25">
      <c r="D60" s="78" t="s">
        <v>171</v>
      </c>
      <c r="E60" s="767" t="s">
        <v>250</v>
      </c>
      <c r="F60" s="768"/>
      <c r="G60" s="768"/>
      <c r="H60" s="769"/>
    </row>
  </sheetData>
  <autoFilter ref="A6:O41">
    <sortState ref="A7:O41">
      <sortCondition ref="C6:C41"/>
    </sortState>
  </autoFilter>
  <sortState ref="A7:I40">
    <sortCondition ref="D7:D40"/>
    <sortCondition ref="C7:C40"/>
  </sortState>
  <mergeCells count="7">
    <mergeCell ref="M5:O5"/>
    <mergeCell ref="D50:H50"/>
    <mergeCell ref="A43:D43"/>
    <mergeCell ref="D46:H46"/>
    <mergeCell ref="D47:H47"/>
    <mergeCell ref="D48:H48"/>
    <mergeCell ref="D49:H49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64" firstPageNumber="0" fitToHeight="0" orientation="portrait" r:id="rId1"/>
  <headerFooter alignWithMargins="0"/>
  <ignoredErrors>
    <ignoredError sqref="H43:I4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zoomScaleNormal="100" workbookViewId="0">
      <selection activeCell="H3" sqref="H3"/>
    </sheetView>
  </sheetViews>
  <sheetFormatPr baseColWidth="10" defaultColWidth="9.85546875" defaultRowHeight="12.75" x14ac:dyDescent="0.2"/>
  <cols>
    <col min="1" max="1" width="41.7109375" style="84" customWidth="1"/>
    <col min="2" max="2" width="11.42578125" style="210" customWidth="1"/>
    <col min="3" max="3" width="3.42578125" style="210" customWidth="1"/>
    <col min="4" max="4" width="11.140625" style="81" customWidth="1"/>
    <col min="5" max="8" width="11.7109375" style="81" customWidth="1"/>
    <col min="9" max="9" width="9.85546875" style="84"/>
    <col min="10" max="14" width="9.85546875" style="84" customWidth="1"/>
    <col min="15" max="16384" width="9.85546875" style="84"/>
  </cols>
  <sheetData>
    <row r="1" spans="1:15" ht="15.75" x14ac:dyDescent="0.25">
      <c r="H1" s="211"/>
    </row>
    <row r="2" spans="1:15" ht="26.25" x14ac:dyDescent="0.4">
      <c r="A2" s="85" t="s">
        <v>57</v>
      </c>
      <c r="B2" s="212"/>
      <c r="C2" s="212"/>
      <c r="D2" s="87"/>
      <c r="E2" s="87"/>
      <c r="F2" s="87"/>
      <c r="G2" s="213"/>
      <c r="H2" s="214" t="s">
        <v>2</v>
      </c>
    </row>
    <row r="3" spans="1:15" ht="18.75" x14ac:dyDescent="0.3">
      <c r="A3" s="90"/>
      <c r="B3" s="215"/>
      <c r="C3" s="215"/>
      <c r="D3" s="92"/>
      <c r="E3" s="92"/>
      <c r="F3" s="92"/>
      <c r="G3" s="92"/>
      <c r="H3" s="785" t="s">
        <v>582</v>
      </c>
    </row>
    <row r="4" spans="1:15" ht="23.25" x14ac:dyDescent="0.35">
      <c r="A4" s="93"/>
      <c r="B4" s="216"/>
      <c r="C4" s="411"/>
      <c r="D4" s="96" t="s">
        <v>3</v>
      </c>
      <c r="E4" s="217"/>
      <c r="F4" s="98" t="s">
        <v>4</v>
      </c>
      <c r="G4" s="99"/>
      <c r="H4" s="218"/>
      <c r="K4" s="147"/>
      <c r="L4" s="147"/>
      <c r="M4" s="147"/>
      <c r="N4" s="147"/>
      <c r="O4" s="147"/>
    </row>
    <row r="5" spans="1:15" ht="18.75" x14ac:dyDescent="0.3">
      <c r="A5" s="101"/>
      <c r="B5" s="102"/>
      <c r="C5" s="412"/>
      <c r="D5" s="104" t="s">
        <v>6</v>
      </c>
      <c r="E5" s="219" t="s">
        <v>7</v>
      </c>
      <c r="F5" s="106"/>
      <c r="G5" s="107"/>
      <c r="H5" s="220"/>
      <c r="K5" s="583" t="s">
        <v>365</v>
      </c>
      <c r="L5" s="789" t="s">
        <v>360</v>
      </c>
      <c r="M5" s="790"/>
      <c r="N5" s="790"/>
      <c r="O5" s="147"/>
    </row>
    <row r="6" spans="1:15" ht="21" x14ac:dyDescent="0.35">
      <c r="A6" s="109" t="s">
        <v>41</v>
      </c>
      <c r="B6" s="110" t="s">
        <v>42</v>
      </c>
      <c r="C6" s="413" t="s">
        <v>216</v>
      </c>
      <c r="D6" s="221">
        <v>2021</v>
      </c>
      <c r="E6" s="392">
        <v>2022</v>
      </c>
      <c r="F6" s="223">
        <v>2023</v>
      </c>
      <c r="G6" s="224">
        <v>2024</v>
      </c>
      <c r="H6" s="224">
        <v>2025</v>
      </c>
      <c r="K6" s="584">
        <v>2021</v>
      </c>
      <c r="L6" s="585">
        <v>2022</v>
      </c>
      <c r="M6" s="585">
        <v>2023</v>
      </c>
      <c r="N6" s="585">
        <v>2024</v>
      </c>
      <c r="O6" s="147"/>
    </row>
    <row r="7" spans="1:15" s="193" customFormat="1" ht="15.75" x14ac:dyDescent="0.25">
      <c r="A7" s="160" t="s">
        <v>38</v>
      </c>
      <c r="B7" s="225"/>
      <c r="C7" s="429"/>
      <c r="D7" s="230"/>
      <c r="E7" s="430"/>
      <c r="F7" s="229"/>
      <c r="G7" s="229"/>
      <c r="H7" s="229"/>
      <c r="K7" s="586"/>
      <c r="L7" s="587"/>
      <c r="M7" s="587"/>
      <c r="N7" s="587"/>
      <c r="O7" s="327"/>
    </row>
    <row r="8" spans="1:15" s="193" customFormat="1" ht="15.75" x14ac:dyDescent="0.25">
      <c r="A8" s="165" t="s">
        <v>189</v>
      </c>
      <c r="B8" s="150">
        <v>1647</v>
      </c>
      <c r="C8" s="150" t="s">
        <v>218</v>
      </c>
      <c r="D8" s="126">
        <v>2000</v>
      </c>
      <c r="E8" s="233">
        <v>3000</v>
      </c>
      <c r="F8" s="238">
        <v>2300</v>
      </c>
      <c r="G8" s="238"/>
      <c r="H8" s="719">
        <v>2500</v>
      </c>
      <c r="K8" s="588"/>
      <c r="L8" s="589"/>
      <c r="M8" s="589"/>
      <c r="N8" s="589"/>
      <c r="O8" s="327"/>
    </row>
    <row r="9" spans="1:15" s="193" customFormat="1" ht="15.75" x14ac:dyDescent="0.25">
      <c r="A9" s="455" t="s">
        <v>301</v>
      </c>
      <c r="B9" s="479">
        <v>1668</v>
      </c>
      <c r="C9" s="243" t="s">
        <v>217</v>
      </c>
      <c r="D9" s="456">
        <v>500</v>
      </c>
      <c r="E9" s="457">
        <v>2500</v>
      </c>
      <c r="F9" s="458">
        <v>1000</v>
      </c>
      <c r="G9" s="458"/>
      <c r="H9" s="490"/>
      <c r="K9" s="588"/>
      <c r="L9" s="589"/>
      <c r="M9" s="589"/>
      <c r="N9" s="589"/>
      <c r="O9" s="327"/>
    </row>
    <row r="10" spans="1:15" s="193" customFormat="1" ht="15.75" x14ac:dyDescent="0.25">
      <c r="A10" s="165" t="s">
        <v>190</v>
      </c>
      <c r="B10" s="150">
        <v>1604</v>
      </c>
      <c r="C10" s="150" t="s">
        <v>220</v>
      </c>
      <c r="D10" s="126">
        <v>0</v>
      </c>
      <c r="E10" s="511"/>
      <c r="F10" s="575">
        <v>0</v>
      </c>
      <c r="G10" s="575"/>
      <c r="H10" s="600">
        <v>17000</v>
      </c>
      <c r="K10" s="588"/>
      <c r="L10" s="589"/>
      <c r="M10" s="589">
        <v>17000</v>
      </c>
      <c r="N10" s="589"/>
      <c r="O10" s="327"/>
    </row>
    <row r="11" spans="1:15" s="431" customFormat="1" ht="15.75" x14ac:dyDescent="0.25">
      <c r="A11" s="396" t="s">
        <v>542</v>
      </c>
      <c r="B11" s="243">
        <v>160101</v>
      </c>
      <c r="C11" s="243" t="s">
        <v>218</v>
      </c>
      <c r="D11" s="126">
        <v>300</v>
      </c>
      <c r="E11" s="233"/>
      <c r="F11" s="238"/>
      <c r="G11" s="719">
        <v>800</v>
      </c>
      <c r="H11" s="245"/>
      <c r="K11" s="588"/>
      <c r="L11" s="589"/>
      <c r="M11" s="589"/>
      <c r="N11" s="589"/>
      <c r="O11" s="590"/>
    </row>
    <row r="12" spans="1:15" s="193" customFormat="1" ht="15.75" x14ac:dyDescent="0.25">
      <c r="A12" s="165" t="s">
        <v>364</v>
      </c>
      <c r="B12" s="150">
        <v>160402</v>
      </c>
      <c r="C12" s="150" t="s">
        <v>220</v>
      </c>
      <c r="D12" s="126">
        <f>5000-K12</f>
        <v>-12000</v>
      </c>
      <c r="E12" s="233"/>
      <c r="F12" s="238"/>
      <c r="G12" s="238"/>
      <c r="H12" s="245"/>
      <c r="K12" s="588">
        <v>17000</v>
      </c>
      <c r="L12" s="589"/>
      <c r="M12" s="589"/>
      <c r="N12" s="589"/>
      <c r="O12" s="327"/>
    </row>
    <row r="13" spans="1:15" s="431" customFormat="1" ht="15.75" x14ac:dyDescent="0.25">
      <c r="A13" s="396" t="s">
        <v>192</v>
      </c>
      <c r="B13" s="243">
        <v>160403</v>
      </c>
      <c r="C13" s="243" t="s">
        <v>220</v>
      </c>
      <c r="D13" s="126">
        <f>25000-K13</f>
        <v>-27000</v>
      </c>
      <c r="E13" s="601">
        <f>46000+L13-40000</f>
        <v>30000</v>
      </c>
      <c r="F13" s="441">
        <f>24000+M13</f>
        <v>52000</v>
      </c>
      <c r="G13" s="441">
        <v>25000</v>
      </c>
      <c r="H13" s="444">
        <v>15000</v>
      </c>
      <c r="K13" s="588">
        <v>52000</v>
      </c>
      <c r="L13" s="589">
        <v>24000</v>
      </c>
      <c r="M13" s="589">
        <v>28000</v>
      </c>
      <c r="N13" s="589"/>
      <c r="O13" s="590"/>
    </row>
    <row r="14" spans="1:15" s="193" customFormat="1" ht="15.75" x14ac:dyDescent="0.25">
      <c r="A14" s="165" t="s">
        <v>191</v>
      </c>
      <c r="B14" s="150">
        <v>1605</v>
      </c>
      <c r="C14" s="150" t="s">
        <v>218</v>
      </c>
      <c r="D14" s="126">
        <v>2000</v>
      </c>
      <c r="E14" s="233">
        <v>1000</v>
      </c>
      <c r="F14" s="719">
        <v>1000</v>
      </c>
      <c r="G14" s="719">
        <v>1000</v>
      </c>
      <c r="H14" s="719">
        <v>2000</v>
      </c>
      <c r="K14" s="588"/>
      <c r="L14" s="589"/>
      <c r="M14" s="589"/>
      <c r="N14" s="589"/>
      <c r="O14" s="327"/>
    </row>
    <row r="15" spans="1:15" s="431" customFormat="1" ht="15.75" x14ac:dyDescent="0.25">
      <c r="A15" s="396" t="s">
        <v>165</v>
      </c>
      <c r="B15" s="243">
        <v>1611</v>
      </c>
      <c r="C15" s="243" t="s">
        <v>217</v>
      </c>
      <c r="D15" s="126"/>
      <c r="E15" s="601">
        <v>0</v>
      </c>
      <c r="F15" s="441"/>
      <c r="G15" s="441"/>
      <c r="H15" s="444">
        <v>5400</v>
      </c>
      <c r="K15" s="588"/>
      <c r="L15" s="589"/>
      <c r="M15" s="589"/>
      <c r="N15" s="589"/>
      <c r="O15" s="590"/>
    </row>
    <row r="16" spans="1:15" s="431" customFormat="1" ht="15.75" x14ac:dyDescent="0.25">
      <c r="A16" s="396" t="s">
        <v>541</v>
      </c>
      <c r="B16" s="243">
        <v>1607</v>
      </c>
      <c r="C16" s="243" t="s">
        <v>218</v>
      </c>
      <c r="D16" s="126"/>
      <c r="E16" s="233"/>
      <c r="F16" s="238"/>
      <c r="G16" s="238">
        <v>300</v>
      </c>
      <c r="H16" s="444"/>
      <c r="K16" s="588"/>
      <c r="L16" s="589"/>
      <c r="M16" s="589"/>
      <c r="N16" s="589"/>
      <c r="O16" s="590"/>
    </row>
    <row r="17" spans="1:15" ht="15.75" x14ac:dyDescent="0.25">
      <c r="A17" s="132" t="s">
        <v>58</v>
      </c>
      <c r="B17" s="397"/>
      <c r="C17" s="397"/>
      <c r="D17" s="170">
        <f>SUM(D7:D16)</f>
        <v>-34200</v>
      </c>
      <c r="E17" s="249">
        <f>SUM(E7:E16)</f>
        <v>36500</v>
      </c>
      <c r="F17" s="172">
        <f>SUM(F7:F16)</f>
        <v>56300</v>
      </c>
      <c r="G17" s="173">
        <f>SUM(G7:G16)</f>
        <v>27100</v>
      </c>
      <c r="H17" s="173">
        <f>SUM(H7:H16)</f>
        <v>41900</v>
      </c>
      <c r="K17" s="591"/>
      <c r="L17" s="592"/>
      <c r="M17" s="592"/>
      <c r="N17" s="592"/>
      <c r="O17" s="147"/>
    </row>
    <row r="18" spans="1:15" ht="15.75" x14ac:dyDescent="0.25">
      <c r="A18" s="139"/>
      <c r="B18" s="235"/>
      <c r="C18" s="237"/>
      <c r="D18" s="131"/>
      <c r="E18" s="394"/>
      <c r="F18" s="159"/>
      <c r="G18" s="159"/>
      <c r="H18" s="159"/>
      <c r="K18" s="591"/>
      <c r="L18" s="592"/>
      <c r="M18" s="592"/>
      <c r="N18" s="592"/>
      <c r="O18" s="147"/>
    </row>
    <row r="19" spans="1:15" ht="15.75" x14ac:dyDescent="0.25">
      <c r="A19" s="432" t="s">
        <v>39</v>
      </c>
      <c r="B19" s="433"/>
      <c r="C19" s="353"/>
      <c r="D19" s="434"/>
      <c r="E19" s="354"/>
      <c r="F19" s="357"/>
      <c r="G19" s="357"/>
      <c r="H19" s="444"/>
      <c r="K19" s="588"/>
      <c r="L19" s="589"/>
      <c r="M19" s="589"/>
      <c r="N19" s="589"/>
      <c r="O19" s="147"/>
    </row>
    <row r="20" spans="1:15" ht="15.75" x14ac:dyDescent="0.25">
      <c r="A20" s="165" t="s">
        <v>59</v>
      </c>
      <c r="B20" s="150">
        <v>1697</v>
      </c>
      <c r="C20" s="150" t="s">
        <v>218</v>
      </c>
      <c r="D20" s="126">
        <v>2500</v>
      </c>
      <c r="E20" s="233"/>
      <c r="F20" s="719">
        <v>2500</v>
      </c>
      <c r="G20" s="719">
        <v>2500</v>
      </c>
      <c r="H20" s="444">
        <v>2500</v>
      </c>
      <c r="K20" s="586"/>
      <c r="L20" s="587"/>
      <c r="M20" s="587"/>
      <c r="N20" s="587"/>
      <c r="O20" s="147"/>
    </row>
    <row r="21" spans="1:15" ht="15.75" x14ac:dyDescent="0.25">
      <c r="A21" s="455" t="s">
        <v>302</v>
      </c>
      <c r="B21" s="452">
        <v>1668</v>
      </c>
      <c r="C21" s="243" t="s">
        <v>217</v>
      </c>
      <c r="D21" s="456">
        <v>500</v>
      </c>
      <c r="E21" s="457">
        <v>2500</v>
      </c>
      <c r="F21" s="458">
        <v>1000</v>
      </c>
      <c r="G21" s="491"/>
      <c r="H21" s="444"/>
      <c r="K21" s="588"/>
      <c r="L21" s="589"/>
      <c r="M21" s="589"/>
      <c r="N21" s="589"/>
      <c r="O21" s="147"/>
    </row>
    <row r="22" spans="1:15" ht="15.75" x14ac:dyDescent="0.25">
      <c r="A22" s="165" t="s">
        <v>227</v>
      </c>
      <c r="B22" s="243">
        <v>160103</v>
      </c>
      <c r="C22" s="150" t="s">
        <v>218</v>
      </c>
      <c r="D22" s="126"/>
      <c r="E22" s="233">
        <v>2000</v>
      </c>
      <c r="F22" s="238">
        <v>0</v>
      </c>
      <c r="G22" s="441"/>
      <c r="H22" s="444"/>
      <c r="K22" s="591"/>
      <c r="L22" s="592"/>
      <c r="M22" s="592"/>
      <c r="N22" s="592"/>
      <c r="O22" s="147"/>
    </row>
    <row r="23" spans="1:15" ht="15.75" x14ac:dyDescent="0.25">
      <c r="A23" s="165" t="s">
        <v>193</v>
      </c>
      <c r="B23" s="150">
        <v>1650</v>
      </c>
      <c r="C23" s="150" t="s">
        <v>218</v>
      </c>
      <c r="D23" s="126">
        <v>1000</v>
      </c>
      <c r="E23" s="233"/>
      <c r="F23" s="238">
        <v>1100</v>
      </c>
      <c r="G23" s="719">
        <v>1000</v>
      </c>
      <c r="H23" s="444">
        <v>1200</v>
      </c>
      <c r="K23" s="591"/>
      <c r="L23" s="592"/>
      <c r="M23" s="592"/>
      <c r="N23" s="592"/>
      <c r="O23" s="147"/>
    </row>
    <row r="24" spans="1:15" ht="15.75" x14ac:dyDescent="0.25">
      <c r="A24" s="165" t="s">
        <v>126</v>
      </c>
      <c r="B24" s="150">
        <v>1653</v>
      </c>
      <c r="C24" s="150" t="s">
        <v>218</v>
      </c>
      <c r="D24" s="126">
        <f>1000-K24</f>
        <v>0</v>
      </c>
      <c r="E24" s="233"/>
      <c r="F24" s="238"/>
      <c r="G24" s="238"/>
      <c r="H24" s="444"/>
      <c r="K24" s="591">
        <v>1000</v>
      </c>
      <c r="L24" s="592"/>
      <c r="M24" s="592"/>
      <c r="N24" s="592"/>
      <c r="O24" s="147"/>
    </row>
    <row r="25" spans="1:15" s="193" customFormat="1" ht="15.75" x14ac:dyDescent="0.25">
      <c r="A25" s="396" t="s">
        <v>135</v>
      </c>
      <c r="B25" s="243">
        <v>1667</v>
      </c>
      <c r="C25" s="243" t="s">
        <v>217</v>
      </c>
      <c r="D25" s="126">
        <f>-K25</f>
        <v>-7000</v>
      </c>
      <c r="E25" s="601">
        <f>+L25-3000</f>
        <v>4000</v>
      </c>
      <c r="F25" s="441">
        <v>3000</v>
      </c>
      <c r="G25" s="238"/>
      <c r="H25" s="444"/>
      <c r="K25" s="591">
        <v>7000</v>
      </c>
      <c r="L25" s="592">
        <v>7000</v>
      </c>
      <c r="M25" s="592"/>
      <c r="N25" s="592"/>
      <c r="O25" s="327"/>
    </row>
    <row r="26" spans="1:15" s="242" customFormat="1" ht="15.75" x14ac:dyDescent="0.25">
      <c r="A26" s="396" t="s">
        <v>194</v>
      </c>
      <c r="B26" s="243">
        <v>1674</v>
      </c>
      <c r="C26" s="243" t="s">
        <v>217</v>
      </c>
      <c r="D26" s="126">
        <f>2100-K26</f>
        <v>0</v>
      </c>
      <c r="E26" s="601">
        <f>+L26</f>
        <v>2100</v>
      </c>
      <c r="F26" s="238"/>
      <c r="G26" s="238"/>
      <c r="H26" s="444"/>
      <c r="K26" s="591">
        <v>2100</v>
      </c>
      <c r="L26" s="592">
        <v>2100</v>
      </c>
      <c r="M26" s="592"/>
      <c r="N26" s="592"/>
      <c r="O26" s="593"/>
    </row>
    <row r="27" spans="1:15" s="242" customFormat="1" ht="15.75" x14ac:dyDescent="0.25">
      <c r="A27" s="396" t="s">
        <v>195</v>
      </c>
      <c r="B27" s="243">
        <v>1675</v>
      </c>
      <c r="C27" s="243" t="s">
        <v>217</v>
      </c>
      <c r="D27" s="347">
        <f>1600-K27</f>
        <v>0</v>
      </c>
      <c r="E27" s="670">
        <f>+L27</f>
        <v>1600</v>
      </c>
      <c r="F27" s="236">
        <v>3300</v>
      </c>
      <c r="G27" s="719">
        <v>4400</v>
      </c>
      <c r="H27" s="444"/>
      <c r="K27" s="591">
        <v>1600</v>
      </c>
      <c r="L27" s="592">
        <v>1600</v>
      </c>
      <c r="M27" s="592"/>
      <c r="N27" s="592"/>
      <c r="O27" s="593"/>
    </row>
    <row r="28" spans="1:15" s="242" customFormat="1" ht="15.75" hidden="1" x14ac:dyDescent="0.25">
      <c r="A28" s="396" t="s">
        <v>164</v>
      </c>
      <c r="B28" s="243">
        <v>1655</v>
      </c>
      <c r="C28" s="243" t="s">
        <v>218</v>
      </c>
      <c r="D28" s="347"/>
      <c r="E28" s="670">
        <f>2000+L28</f>
        <v>0</v>
      </c>
      <c r="F28" s="236"/>
      <c r="G28" s="236"/>
      <c r="H28" s="444"/>
      <c r="K28" s="591"/>
      <c r="L28" s="597">
        <v>-2000</v>
      </c>
      <c r="M28" s="592"/>
      <c r="N28" s="592"/>
      <c r="O28" s="593"/>
    </row>
    <row r="29" spans="1:15" s="193" customFormat="1" ht="15.75" x14ac:dyDescent="0.25">
      <c r="A29" s="165" t="s">
        <v>62</v>
      </c>
      <c r="B29" s="150">
        <v>1657</v>
      </c>
      <c r="C29" s="150" t="s">
        <v>218</v>
      </c>
      <c r="D29" s="126"/>
      <c r="E29" s="601">
        <f>3000+L29-E32</f>
        <v>2500</v>
      </c>
      <c r="F29" s="238">
        <v>3000</v>
      </c>
      <c r="G29" s="719">
        <v>2000</v>
      </c>
      <c r="H29" s="444">
        <v>3000</v>
      </c>
      <c r="K29" s="586"/>
      <c r="L29" s="596">
        <v>2000</v>
      </c>
      <c r="M29" s="587"/>
      <c r="N29" s="587"/>
      <c r="O29" s="327"/>
    </row>
    <row r="30" spans="1:15" ht="15.75" x14ac:dyDescent="0.25">
      <c r="A30" s="165" t="s">
        <v>462</v>
      </c>
      <c r="B30" s="243">
        <v>1663</v>
      </c>
      <c r="C30" s="150" t="s">
        <v>217</v>
      </c>
      <c r="D30" s="126"/>
      <c r="E30" s="233"/>
      <c r="F30" s="238"/>
      <c r="G30" s="441"/>
      <c r="H30" s="444">
        <v>3600</v>
      </c>
      <c r="K30" s="591"/>
      <c r="L30" s="592"/>
      <c r="M30" s="592"/>
      <c r="N30" s="592"/>
      <c r="O30" s="147"/>
    </row>
    <row r="31" spans="1:15" ht="15.75" x14ac:dyDescent="0.25">
      <c r="A31" s="165" t="s">
        <v>463</v>
      </c>
      <c r="B31" s="243">
        <v>1676</v>
      </c>
      <c r="C31" s="150" t="s">
        <v>217</v>
      </c>
      <c r="D31" s="126"/>
      <c r="E31" s="233"/>
      <c r="F31" s="238"/>
      <c r="G31" s="441"/>
      <c r="H31" s="444">
        <v>2000</v>
      </c>
      <c r="K31" s="591"/>
      <c r="L31" s="592"/>
      <c r="M31" s="592"/>
      <c r="N31" s="592"/>
      <c r="O31" s="147"/>
    </row>
    <row r="32" spans="1:15" s="193" customFormat="1" ht="15.75" x14ac:dyDescent="0.25">
      <c r="A32" s="756" t="s">
        <v>543</v>
      </c>
      <c r="B32" s="398">
        <v>1608</v>
      </c>
      <c r="C32" s="150" t="s">
        <v>218</v>
      </c>
      <c r="D32" s="168"/>
      <c r="E32" s="720">
        <v>2500</v>
      </c>
      <c r="F32" s="399"/>
      <c r="G32" s="399"/>
      <c r="H32" s="444"/>
      <c r="K32" s="638"/>
      <c r="L32" s="596"/>
      <c r="M32" s="587"/>
      <c r="N32" s="587"/>
      <c r="O32" s="327"/>
    </row>
    <row r="33" spans="1:15" ht="15.75" x14ac:dyDescent="0.25">
      <c r="A33" s="132" t="s">
        <v>60</v>
      </c>
      <c r="B33" s="397"/>
      <c r="C33" s="397"/>
      <c r="D33" s="170">
        <f>SUM(D19:D32)</f>
        <v>-3000</v>
      </c>
      <c r="E33" s="249">
        <f>SUM(E19:E32)</f>
        <v>17200</v>
      </c>
      <c r="F33" s="172">
        <f>SUM(F19:F32)</f>
        <v>13900</v>
      </c>
      <c r="G33" s="172">
        <f t="shared" ref="G33:H33" si="0">SUM(G19:G32)</f>
        <v>9900</v>
      </c>
      <c r="H33" s="639">
        <f t="shared" si="0"/>
        <v>12300</v>
      </c>
      <c r="K33" s="586"/>
      <c r="L33" s="587"/>
      <c r="M33" s="587"/>
      <c r="N33" s="587"/>
      <c r="O33" s="147"/>
    </row>
    <row r="34" spans="1:15" ht="15.75" x14ac:dyDescent="0.25">
      <c r="A34" s="259"/>
      <c r="B34" s="140"/>
      <c r="C34" s="422"/>
      <c r="D34" s="119"/>
      <c r="E34" s="394"/>
      <c r="F34" s="162"/>
      <c r="G34" s="159"/>
      <c r="H34" s="159"/>
      <c r="K34" s="586"/>
      <c r="L34" s="587"/>
      <c r="M34" s="587"/>
      <c r="N34" s="587"/>
      <c r="O34" s="147"/>
    </row>
    <row r="35" spans="1:15" ht="15.75" x14ac:dyDescent="0.25">
      <c r="A35" s="163"/>
      <c r="B35" s="124"/>
      <c r="C35" s="124"/>
      <c r="D35" s="175"/>
      <c r="E35" s="307"/>
      <c r="F35" s="395"/>
      <c r="G35" s="238"/>
      <c r="H35" s="238"/>
      <c r="I35" s="435"/>
      <c r="J35" s="435"/>
      <c r="K35" s="588">
        <f>SUM(K8:K34)</f>
        <v>80700</v>
      </c>
      <c r="L35" s="589"/>
      <c r="M35" s="589"/>
      <c r="N35" s="589"/>
      <c r="O35" s="147"/>
    </row>
    <row r="36" spans="1:15" ht="15.75" x14ac:dyDescent="0.25">
      <c r="A36" s="163"/>
      <c r="B36" s="124"/>
      <c r="C36" s="124"/>
      <c r="D36" s="175"/>
      <c r="E36" s="307"/>
      <c r="F36" s="395"/>
      <c r="G36" s="238"/>
      <c r="H36" s="238"/>
      <c r="I36" s="435"/>
      <c r="J36" s="435"/>
      <c r="K36" s="586"/>
      <c r="L36" s="587"/>
      <c r="M36" s="587"/>
      <c r="N36" s="587"/>
      <c r="O36" s="147"/>
    </row>
    <row r="37" spans="1:15" ht="15.75" x14ac:dyDescent="0.25">
      <c r="A37" s="163"/>
      <c r="B37" s="124"/>
      <c r="C37" s="124"/>
      <c r="D37" s="175"/>
      <c r="E37" s="307"/>
      <c r="F37" s="395"/>
      <c r="G37" s="238"/>
      <c r="H37" s="238"/>
      <c r="I37" s="435"/>
      <c r="J37" s="435"/>
      <c r="K37" s="586"/>
      <c r="L37" s="587"/>
      <c r="M37" s="587"/>
      <c r="N37" s="587"/>
      <c r="O37" s="147"/>
    </row>
    <row r="38" spans="1:15" ht="15.75" x14ac:dyDescent="0.25">
      <c r="A38" s="163"/>
      <c r="B38" s="124"/>
      <c r="C38" s="124"/>
      <c r="D38" s="175"/>
      <c r="E38" s="307"/>
      <c r="F38" s="395"/>
      <c r="G38" s="238"/>
      <c r="H38" s="238"/>
      <c r="I38" s="435"/>
      <c r="J38" s="435"/>
      <c r="K38" s="588"/>
      <c r="L38" s="589"/>
      <c r="M38" s="589"/>
      <c r="N38" s="589"/>
      <c r="O38" s="147"/>
    </row>
    <row r="39" spans="1:15" ht="15.75" x14ac:dyDescent="0.25">
      <c r="A39" s="163"/>
      <c r="B39" s="124"/>
      <c r="C39" s="124"/>
      <c r="D39" s="175"/>
      <c r="E39" s="307"/>
      <c r="F39" s="395"/>
      <c r="G39" s="236"/>
      <c r="H39" s="236"/>
      <c r="I39" s="435"/>
      <c r="J39" s="435"/>
      <c r="K39" s="588"/>
      <c r="L39" s="589"/>
      <c r="M39" s="589"/>
      <c r="N39" s="589"/>
      <c r="O39" s="147"/>
    </row>
    <row r="40" spans="1:15" ht="15.75" x14ac:dyDescent="0.25">
      <c r="A40" s="163"/>
      <c r="B40" s="124"/>
      <c r="C40" s="124"/>
      <c r="D40" s="175"/>
      <c r="E40" s="307"/>
      <c r="F40" s="272"/>
      <c r="G40" s="266"/>
      <c r="H40" s="266"/>
      <c r="I40" s="435"/>
      <c r="J40" s="435"/>
      <c r="K40" s="435"/>
      <c r="L40" s="435"/>
    </row>
    <row r="41" spans="1:15" ht="15.75" x14ac:dyDescent="0.25">
      <c r="A41" s="163"/>
      <c r="B41" s="124"/>
      <c r="C41" s="124"/>
      <c r="D41" s="175"/>
      <c r="E41" s="265"/>
      <c r="F41" s="272"/>
      <c r="G41" s="271"/>
      <c r="H41" s="271"/>
      <c r="I41" s="435"/>
      <c r="J41" s="435"/>
      <c r="K41" s="435"/>
      <c r="L41" s="435"/>
    </row>
    <row r="42" spans="1:15" ht="15.75" x14ac:dyDescent="0.25">
      <c r="A42" s="163"/>
      <c r="B42" s="124"/>
      <c r="C42" s="124"/>
      <c r="D42" s="175"/>
      <c r="E42" s="265"/>
      <c r="F42" s="272"/>
      <c r="G42" s="271"/>
      <c r="H42" s="271"/>
      <c r="I42" s="435"/>
      <c r="J42" s="435"/>
      <c r="K42" s="435"/>
      <c r="L42" s="435"/>
    </row>
    <row r="43" spans="1:15" ht="15.75" x14ac:dyDescent="0.25">
      <c r="A43" s="163"/>
      <c r="B43" s="124"/>
      <c r="C43" s="124"/>
      <c r="D43" s="175"/>
      <c r="E43" s="265"/>
      <c r="F43" s="272"/>
      <c r="G43" s="266"/>
      <c r="H43" s="266"/>
    </row>
    <row r="44" spans="1:15" ht="15.75" x14ac:dyDescent="0.25">
      <c r="A44" s="163"/>
      <c r="B44" s="124"/>
      <c r="C44" s="124"/>
      <c r="D44" s="175"/>
      <c r="E44" s="265"/>
      <c r="F44" s="272"/>
      <c r="G44" s="266"/>
      <c r="H44" s="266"/>
    </row>
    <row r="45" spans="1:15" ht="15.75" x14ac:dyDescent="0.25">
      <c r="A45" s="415"/>
      <c r="B45" s="416"/>
      <c r="C45" s="417"/>
      <c r="D45" s="142"/>
      <c r="E45" s="274"/>
      <c r="F45" s="275"/>
      <c r="G45" s="275"/>
      <c r="H45" s="276"/>
    </row>
    <row r="46" spans="1:15" ht="15.75" x14ac:dyDescent="0.25">
      <c r="A46" s="188"/>
      <c r="B46" s="129"/>
      <c r="C46" s="129"/>
      <c r="D46" s="142"/>
      <c r="E46" s="274"/>
      <c r="F46" s="275"/>
      <c r="G46" s="275"/>
      <c r="H46" s="276"/>
    </row>
    <row r="47" spans="1:15" ht="15.75" x14ac:dyDescent="0.25">
      <c r="A47" s="406" t="s">
        <v>507</v>
      </c>
      <c r="B47" s="419"/>
      <c r="C47" s="133"/>
      <c r="D47" s="134">
        <f>+D17+D33</f>
        <v>-37200</v>
      </c>
      <c r="E47" s="420">
        <f>+E17+E33</f>
        <v>53700</v>
      </c>
      <c r="F47" s="421">
        <f>+F17+F33</f>
        <v>70200</v>
      </c>
      <c r="G47" s="421">
        <f>+G17+G33</f>
        <v>37000</v>
      </c>
      <c r="H47" s="421">
        <f>+H17+H33</f>
        <v>54200</v>
      </c>
    </row>
    <row r="51" spans="3:8" ht="15.75" x14ac:dyDescent="0.25">
      <c r="C51" s="449" t="s">
        <v>216</v>
      </c>
      <c r="D51" s="800" t="s">
        <v>246</v>
      </c>
      <c r="E51" s="801"/>
      <c r="F51" s="801"/>
      <c r="G51" s="801"/>
      <c r="H51" s="802"/>
    </row>
    <row r="52" spans="3:8" ht="15.75" x14ac:dyDescent="0.25">
      <c r="C52" s="448" t="s">
        <v>220</v>
      </c>
      <c r="D52" s="803" t="s">
        <v>286</v>
      </c>
      <c r="E52" s="804"/>
      <c r="F52" s="804"/>
      <c r="G52" s="804"/>
      <c r="H52" s="805"/>
    </row>
    <row r="53" spans="3:8" ht="15.75" x14ac:dyDescent="0.25">
      <c r="C53" s="77" t="s">
        <v>217</v>
      </c>
      <c r="D53" s="806" t="s">
        <v>247</v>
      </c>
      <c r="E53" s="807"/>
      <c r="F53" s="807"/>
      <c r="G53" s="807"/>
      <c r="H53" s="808"/>
    </row>
    <row r="54" spans="3:8" ht="15.75" x14ac:dyDescent="0.25">
      <c r="C54" s="77" t="s">
        <v>218</v>
      </c>
      <c r="D54" s="806" t="s">
        <v>248</v>
      </c>
      <c r="E54" s="807"/>
      <c r="F54" s="807"/>
      <c r="G54" s="807"/>
      <c r="H54" s="808"/>
    </row>
    <row r="55" spans="3:8" ht="15.75" x14ac:dyDescent="0.25">
      <c r="C55" s="78" t="s">
        <v>221</v>
      </c>
      <c r="D55" s="809" t="s">
        <v>249</v>
      </c>
      <c r="E55" s="810"/>
      <c r="F55" s="810"/>
      <c r="G55" s="810"/>
      <c r="H55" s="811"/>
    </row>
  </sheetData>
  <mergeCells count="6">
    <mergeCell ref="D55:H55"/>
    <mergeCell ref="L5:N5"/>
    <mergeCell ref="D51:H51"/>
    <mergeCell ref="D52:H52"/>
    <mergeCell ref="D53:H53"/>
    <mergeCell ref="D54:H54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5" firstPageNumber="0" fitToHeight="0" orientation="portrait" r:id="rId1"/>
  <headerFooter alignWithMargins="0"/>
  <ignoredErrors>
    <ignoredError sqref="G17:H1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8"/>
  <sheetViews>
    <sheetView zoomScaleNormal="100" workbookViewId="0">
      <selection activeCell="G29" sqref="G29"/>
    </sheetView>
  </sheetViews>
  <sheetFormatPr baseColWidth="10" defaultColWidth="9.85546875" defaultRowHeight="12.75" x14ac:dyDescent="0.2"/>
  <cols>
    <col min="1" max="1" width="33.42578125" style="4" customWidth="1"/>
    <col min="2" max="2" width="16" style="2" customWidth="1"/>
    <col min="3" max="3" width="12.85546875" style="3" customWidth="1"/>
    <col min="4" max="4" width="11.140625" style="3" hidden="1" customWidth="1"/>
    <col min="5" max="7" width="11.7109375" style="3" customWidth="1"/>
    <col min="8" max="8" width="14.140625" style="3" customWidth="1"/>
    <col min="9" max="16384" width="9.85546875" style="4"/>
  </cols>
  <sheetData>
    <row r="2" spans="1:7" ht="26.25" x14ac:dyDescent="0.4">
      <c r="A2" s="1" t="s">
        <v>69</v>
      </c>
    </row>
    <row r="4" spans="1:7" ht="15.75" x14ac:dyDescent="0.25">
      <c r="A4" s="5" t="s">
        <v>70</v>
      </c>
      <c r="B4" s="6"/>
      <c r="C4" s="7"/>
    </row>
    <row r="5" spans="1:7" ht="15.75" x14ac:dyDescent="0.25">
      <c r="A5" s="5"/>
      <c r="B5" s="6"/>
      <c r="C5" s="7"/>
    </row>
    <row r="6" spans="1:7" ht="15.75" x14ac:dyDescent="0.25">
      <c r="A6" s="6" t="s">
        <v>71</v>
      </c>
      <c r="C6" s="7"/>
    </row>
    <row r="7" spans="1:7" ht="15.75" x14ac:dyDescent="0.25">
      <c r="A7" s="6" t="s">
        <v>72</v>
      </c>
      <c r="C7" s="7"/>
    </row>
    <row r="8" spans="1:7" ht="15.75" x14ac:dyDescent="0.25">
      <c r="A8" s="6" t="s">
        <v>73</v>
      </c>
      <c r="C8" s="7"/>
    </row>
    <row r="9" spans="1:7" ht="15.75" x14ac:dyDescent="0.25">
      <c r="A9" s="6" t="s">
        <v>74</v>
      </c>
      <c r="C9" s="7"/>
    </row>
    <row r="10" spans="1:7" ht="15.75" x14ac:dyDescent="0.25">
      <c r="A10" s="6" t="s">
        <v>75</v>
      </c>
      <c r="C10" s="7"/>
    </row>
    <row r="11" spans="1:7" ht="15.75" x14ac:dyDescent="0.25">
      <c r="A11" s="6" t="s">
        <v>269</v>
      </c>
      <c r="C11" s="8"/>
      <c r="D11" s="9"/>
      <c r="E11" s="9"/>
      <c r="F11" s="9"/>
      <c r="G11" s="9"/>
    </row>
    <row r="12" spans="1:7" ht="15.75" x14ac:dyDescent="0.25">
      <c r="A12" s="6" t="s">
        <v>270</v>
      </c>
      <c r="C12" s="8"/>
      <c r="D12" s="9"/>
      <c r="E12" s="9"/>
      <c r="F12" s="9"/>
      <c r="G12" s="9"/>
    </row>
    <row r="13" spans="1:7" ht="15.75" x14ac:dyDescent="0.25">
      <c r="A13" s="6" t="s">
        <v>271</v>
      </c>
      <c r="C13" s="8"/>
      <c r="D13" s="9"/>
      <c r="E13" s="9"/>
      <c r="F13" s="9"/>
      <c r="G13" s="9"/>
    </row>
    <row r="14" spans="1:7" ht="15.75" x14ac:dyDescent="0.25">
      <c r="A14" s="10" t="s">
        <v>272</v>
      </c>
    </row>
    <row r="15" spans="1:7" ht="15.75" x14ac:dyDescent="0.25">
      <c r="B15" s="10"/>
    </row>
    <row r="16" spans="1:7" ht="15.75" x14ac:dyDescent="0.25">
      <c r="A16" s="5" t="s">
        <v>273</v>
      </c>
    </row>
    <row r="19" spans="1:8" x14ac:dyDescent="0.2">
      <c r="B19" s="4"/>
      <c r="C19" s="4"/>
      <c r="D19" s="4"/>
      <c r="E19" s="4"/>
      <c r="F19" s="11" t="s">
        <v>76</v>
      </c>
      <c r="G19" s="12"/>
    </row>
    <row r="20" spans="1:8" x14ac:dyDescent="0.2">
      <c r="B20" s="13" t="s">
        <v>77</v>
      </c>
      <c r="C20" s="12"/>
      <c r="D20" s="4"/>
      <c r="E20" s="4"/>
      <c r="F20" s="14" t="s">
        <v>78</v>
      </c>
      <c r="G20" s="15"/>
    </row>
    <row r="21" spans="1:8" x14ac:dyDescent="0.2">
      <c r="B21" s="16" t="s">
        <v>79</v>
      </c>
      <c r="C21" s="15"/>
      <c r="D21" s="4"/>
      <c r="E21" s="4"/>
      <c r="F21" s="14" t="s">
        <v>80</v>
      </c>
      <c r="G21" s="15"/>
    </row>
    <row r="22" spans="1:8" x14ac:dyDescent="0.2">
      <c r="B22" s="17" t="s">
        <v>81</v>
      </c>
      <c r="C22" s="18"/>
      <c r="D22" s="4"/>
      <c r="E22" s="4"/>
      <c r="F22" s="14" t="s">
        <v>82</v>
      </c>
      <c r="G22" s="15"/>
    </row>
    <row r="23" spans="1:8" x14ac:dyDescent="0.2">
      <c r="D23" s="4"/>
      <c r="E23" s="4"/>
      <c r="F23" s="14" t="s">
        <v>83</v>
      </c>
      <c r="G23" s="15"/>
    </row>
    <row r="24" spans="1:8" x14ac:dyDescent="0.2">
      <c r="D24" s="4"/>
      <c r="E24" s="4"/>
      <c r="F24" s="19" t="s">
        <v>84</v>
      </c>
      <c r="G24" s="18"/>
    </row>
    <row r="26" spans="1:8" ht="15.75" x14ac:dyDescent="0.25">
      <c r="H26" s="20"/>
    </row>
    <row r="27" spans="1:8" ht="27" thickBot="1" x14ac:dyDescent="0.45">
      <c r="A27" s="21" t="s">
        <v>85</v>
      </c>
      <c r="B27" s="22"/>
      <c r="C27" s="23"/>
      <c r="D27" s="23"/>
      <c r="E27" s="23"/>
      <c r="F27" s="23"/>
      <c r="G27" s="24"/>
      <c r="H27" s="25" t="s">
        <v>2</v>
      </c>
    </row>
    <row r="28" spans="1:8" ht="19.5" thickTop="1" x14ac:dyDescent="0.3">
      <c r="A28" s="26"/>
      <c r="B28" s="27"/>
      <c r="C28" s="28"/>
      <c r="D28" s="28"/>
      <c r="E28" s="28"/>
      <c r="F28" s="28"/>
      <c r="G28" s="28"/>
      <c r="H28" s="785" t="s">
        <v>582</v>
      </c>
    </row>
    <row r="29" spans="1:8" ht="23.25" x14ac:dyDescent="0.35">
      <c r="A29" s="29"/>
      <c r="B29" s="30"/>
      <c r="C29" s="31" t="s">
        <v>28</v>
      </c>
      <c r="D29" s="31" t="s">
        <v>3</v>
      </c>
      <c r="E29" s="32"/>
      <c r="F29" s="33" t="s">
        <v>4</v>
      </c>
      <c r="G29" s="34"/>
      <c r="H29" s="35"/>
    </row>
    <row r="30" spans="1:8" ht="18.75" x14ac:dyDescent="0.3">
      <c r="A30" s="36"/>
      <c r="B30" s="37"/>
      <c r="C30" s="38" t="s">
        <v>29</v>
      </c>
      <c r="D30" s="38" t="s">
        <v>6</v>
      </c>
      <c r="E30" s="39" t="s">
        <v>7</v>
      </c>
      <c r="F30" s="40"/>
      <c r="G30" s="41"/>
      <c r="H30" s="42"/>
    </row>
    <row r="31" spans="1:8" ht="21" x14ac:dyDescent="0.35">
      <c r="A31" s="43" t="s">
        <v>8</v>
      </c>
      <c r="B31" s="44" t="s">
        <v>9</v>
      </c>
      <c r="C31" s="45">
        <v>2007</v>
      </c>
      <c r="D31" s="46">
        <v>2004</v>
      </c>
      <c r="E31" s="47">
        <v>2008</v>
      </c>
      <c r="F31" s="48">
        <v>2009</v>
      </c>
      <c r="G31" s="49">
        <v>2010</v>
      </c>
      <c r="H31" s="49">
        <v>2011</v>
      </c>
    </row>
    <row r="32" spans="1:8" ht="15.75" x14ac:dyDescent="0.25">
      <c r="A32" s="50" t="s">
        <v>30</v>
      </c>
      <c r="B32" s="51"/>
      <c r="C32" s="52">
        <v>35621</v>
      </c>
      <c r="D32" s="53"/>
      <c r="E32" s="54">
        <v>38422</v>
      </c>
      <c r="F32" s="55">
        <v>38422</v>
      </c>
      <c r="G32" s="56">
        <v>38422</v>
      </c>
      <c r="H32" s="56">
        <v>38422</v>
      </c>
    </row>
    <row r="33" spans="1:8" ht="15.75" x14ac:dyDescent="0.25">
      <c r="A33" s="50" t="s">
        <v>86</v>
      </c>
      <c r="B33" s="51"/>
      <c r="C33" s="57">
        <v>-1737</v>
      </c>
      <c r="D33" s="58"/>
      <c r="E33" s="59">
        <v>-2145</v>
      </c>
      <c r="F33" s="60">
        <v>-2145</v>
      </c>
      <c r="G33" s="61">
        <v>-2145</v>
      </c>
      <c r="H33" s="61">
        <v>-2145</v>
      </c>
    </row>
    <row r="34" spans="1:8" ht="15.75" x14ac:dyDescent="0.25">
      <c r="A34" s="50"/>
      <c r="B34" s="51"/>
      <c r="C34" s="57"/>
      <c r="D34" s="58"/>
      <c r="E34" s="59"/>
      <c r="F34" s="60"/>
      <c r="G34" s="56"/>
      <c r="H34" s="56"/>
    </row>
    <row r="35" spans="1:8" ht="15.75" x14ac:dyDescent="0.25">
      <c r="A35" s="50" t="s">
        <v>31</v>
      </c>
      <c r="B35" s="51"/>
      <c r="C35" s="57"/>
      <c r="D35" s="58"/>
      <c r="E35" s="59"/>
      <c r="F35" s="60"/>
      <c r="G35" s="56"/>
      <c r="H35" s="56"/>
    </row>
    <row r="36" spans="1:8" ht="15.75" x14ac:dyDescent="0.25">
      <c r="A36" s="62" t="s">
        <v>87</v>
      </c>
      <c r="B36" s="63">
        <v>1110</v>
      </c>
      <c r="C36" s="57">
        <v>400</v>
      </c>
      <c r="D36" s="58"/>
      <c r="E36" s="59">
        <v>250</v>
      </c>
      <c r="F36" s="60">
        <v>250</v>
      </c>
      <c r="G36" s="61">
        <v>250</v>
      </c>
      <c r="H36" s="61">
        <v>250</v>
      </c>
    </row>
    <row r="37" spans="1:8" ht="15.75" x14ac:dyDescent="0.25">
      <c r="A37" s="62" t="s">
        <v>88</v>
      </c>
      <c r="B37" s="63">
        <v>1076</v>
      </c>
      <c r="C37" s="64">
        <v>120</v>
      </c>
      <c r="D37" s="58"/>
      <c r="E37" s="59">
        <v>30</v>
      </c>
      <c r="F37" s="60">
        <v>30</v>
      </c>
      <c r="G37" s="61">
        <v>30</v>
      </c>
      <c r="H37" s="61">
        <v>30</v>
      </c>
    </row>
    <row r="38" spans="1:8" ht="15.75" x14ac:dyDescent="0.25">
      <c r="A38" s="50" t="s">
        <v>36</v>
      </c>
      <c r="B38" s="51"/>
      <c r="C38" s="65">
        <v>2393</v>
      </c>
      <c r="D38" s="58"/>
      <c r="E38" s="59"/>
      <c r="F38" s="60"/>
      <c r="G38" s="56"/>
      <c r="H38" s="56"/>
    </row>
    <row r="39" spans="1:8" ht="15.75" x14ac:dyDescent="0.25">
      <c r="A39" s="50"/>
      <c r="B39" s="51"/>
      <c r="C39" s="66"/>
      <c r="D39" s="58"/>
      <c r="E39" s="59"/>
      <c r="F39" s="60"/>
      <c r="G39" s="56"/>
      <c r="H39" s="56"/>
    </row>
    <row r="40" spans="1:8" ht="15.75" x14ac:dyDescent="0.25">
      <c r="A40" s="50" t="s">
        <v>89</v>
      </c>
      <c r="B40" s="51"/>
      <c r="C40" s="57"/>
      <c r="D40" s="58"/>
      <c r="E40" s="59"/>
      <c r="F40" s="60"/>
      <c r="G40" s="56"/>
      <c r="H40" s="56"/>
    </row>
    <row r="41" spans="1:8" ht="15.75" x14ac:dyDescent="0.25">
      <c r="A41" s="62" t="s">
        <v>136</v>
      </c>
      <c r="B41" s="63">
        <v>1031</v>
      </c>
      <c r="C41" s="57"/>
      <c r="D41" s="58"/>
      <c r="E41" s="59"/>
      <c r="F41" s="60">
        <v>500</v>
      </c>
      <c r="G41" s="61"/>
      <c r="H41" s="61"/>
    </row>
    <row r="42" spans="1:8" ht="15.75" x14ac:dyDescent="0.25">
      <c r="A42" s="62" t="s">
        <v>90</v>
      </c>
      <c r="B42" s="63">
        <v>1031</v>
      </c>
      <c r="C42" s="57"/>
      <c r="D42" s="58"/>
      <c r="E42" s="59"/>
      <c r="F42" s="60"/>
      <c r="G42" s="61"/>
      <c r="H42" s="61">
        <v>800</v>
      </c>
    </row>
    <row r="43" spans="1:8" ht="15.75" x14ac:dyDescent="0.25">
      <c r="A43" s="67"/>
      <c r="B43" s="68"/>
      <c r="C43" s="57"/>
      <c r="D43" s="58"/>
      <c r="E43" s="59"/>
      <c r="F43" s="60"/>
      <c r="G43" s="60"/>
      <c r="H43" s="60"/>
    </row>
    <row r="44" spans="1:8" ht="15.75" x14ac:dyDescent="0.25">
      <c r="A44" s="67"/>
      <c r="B44" s="68"/>
      <c r="C44" s="57"/>
      <c r="D44" s="58"/>
      <c r="E44" s="59"/>
      <c r="F44" s="60"/>
      <c r="G44" s="60"/>
      <c r="H44" s="60"/>
    </row>
    <row r="45" spans="1:8" ht="15.75" x14ac:dyDescent="0.25">
      <c r="A45" s="67"/>
      <c r="B45" s="68"/>
      <c r="C45" s="57"/>
      <c r="D45" s="58"/>
      <c r="E45" s="59"/>
      <c r="F45" s="60"/>
      <c r="G45" s="60"/>
      <c r="H45" s="60"/>
    </row>
    <row r="46" spans="1:8" ht="15.75" x14ac:dyDescent="0.25">
      <c r="A46" s="67"/>
      <c r="B46" s="68"/>
      <c r="C46" s="57"/>
      <c r="D46" s="58"/>
      <c r="E46" s="59"/>
      <c r="F46" s="60"/>
      <c r="G46" s="60"/>
      <c r="H46" s="60"/>
    </row>
    <row r="47" spans="1:8" ht="16.5" thickBot="1" x14ac:dyDescent="0.3">
      <c r="A47" s="67"/>
      <c r="B47" s="68"/>
      <c r="C47" s="57"/>
      <c r="D47" s="58"/>
      <c r="E47" s="59"/>
      <c r="F47" s="60"/>
      <c r="G47" s="60"/>
      <c r="H47" s="60"/>
    </row>
    <row r="48" spans="1:8" ht="16.5" thickBot="1" x14ac:dyDescent="0.3">
      <c r="A48" s="69" t="s">
        <v>34</v>
      </c>
      <c r="B48" s="70"/>
      <c r="C48" s="71">
        <v>38422</v>
      </c>
      <c r="D48" s="72"/>
      <c r="E48" s="73">
        <v>39247</v>
      </c>
      <c r="F48" s="74">
        <v>39337</v>
      </c>
      <c r="G48" s="75">
        <v>38487</v>
      </c>
      <c r="H48" s="75">
        <v>39287</v>
      </c>
    </row>
    <row r="52" spans="1:8" x14ac:dyDescent="0.2">
      <c r="C52" s="11" t="s">
        <v>91</v>
      </c>
      <c r="D52" s="12"/>
      <c r="E52" s="12"/>
      <c r="G52" s="11" t="s">
        <v>92</v>
      </c>
      <c r="H52" s="12"/>
    </row>
    <row r="53" spans="1:8" x14ac:dyDescent="0.2">
      <c r="C53" s="14" t="s">
        <v>93</v>
      </c>
      <c r="D53" s="15"/>
      <c r="E53" s="15"/>
      <c r="G53" s="14" t="s">
        <v>94</v>
      </c>
      <c r="H53" s="15"/>
    </row>
    <row r="54" spans="1:8" x14ac:dyDescent="0.2">
      <c r="C54" s="14" t="s">
        <v>95</v>
      </c>
      <c r="D54" s="15"/>
      <c r="E54" s="15"/>
      <c r="G54" s="14" t="s">
        <v>96</v>
      </c>
      <c r="H54" s="15"/>
    </row>
    <row r="55" spans="1:8" x14ac:dyDescent="0.2">
      <c r="C55" s="14" t="s">
        <v>97</v>
      </c>
      <c r="D55" s="15"/>
      <c r="E55" s="15"/>
      <c r="G55" s="14" t="s">
        <v>98</v>
      </c>
      <c r="H55" s="15"/>
    </row>
    <row r="56" spans="1:8" x14ac:dyDescent="0.2">
      <c r="C56" s="19" t="s">
        <v>99</v>
      </c>
      <c r="D56" s="18"/>
      <c r="E56" s="18"/>
      <c r="G56" s="14" t="s">
        <v>100</v>
      </c>
      <c r="H56" s="15"/>
    </row>
    <row r="57" spans="1:8" x14ac:dyDescent="0.2">
      <c r="G57" s="14" t="s">
        <v>101</v>
      </c>
      <c r="H57" s="15"/>
    </row>
    <row r="58" spans="1:8" x14ac:dyDescent="0.2">
      <c r="G58" s="14" t="s">
        <v>102</v>
      </c>
      <c r="H58" s="15"/>
    </row>
    <row r="59" spans="1:8" x14ac:dyDescent="0.2">
      <c r="G59" s="14" t="s">
        <v>103</v>
      </c>
      <c r="H59" s="15"/>
    </row>
    <row r="60" spans="1:8" x14ac:dyDescent="0.2">
      <c r="G60" s="19" t="s">
        <v>104</v>
      </c>
      <c r="H60" s="18"/>
    </row>
    <row r="62" spans="1:8" ht="18.75" x14ac:dyDescent="0.3">
      <c r="A62" s="79" t="s">
        <v>258</v>
      </c>
    </row>
    <row r="64" spans="1:8" ht="15.75" x14ac:dyDescent="0.25">
      <c r="A64" s="76" t="s">
        <v>216</v>
      </c>
      <c r="B64" s="791" t="s">
        <v>246</v>
      </c>
      <c r="C64" s="792"/>
      <c r="D64" s="792"/>
      <c r="E64" s="793"/>
    </row>
    <row r="65" spans="1:5" ht="15.75" x14ac:dyDescent="0.25">
      <c r="A65" s="77" t="s">
        <v>220</v>
      </c>
      <c r="B65" s="794" t="s">
        <v>286</v>
      </c>
      <c r="C65" s="795"/>
      <c r="D65" s="795"/>
      <c r="E65" s="796"/>
    </row>
    <row r="66" spans="1:5" ht="15.75" x14ac:dyDescent="0.25">
      <c r="A66" s="77" t="s">
        <v>217</v>
      </c>
      <c r="B66" s="794" t="s">
        <v>247</v>
      </c>
      <c r="C66" s="795"/>
      <c r="D66" s="795"/>
      <c r="E66" s="796"/>
    </row>
    <row r="67" spans="1:5" ht="15.75" x14ac:dyDescent="0.25">
      <c r="A67" s="77" t="s">
        <v>218</v>
      </c>
      <c r="B67" s="794" t="s">
        <v>248</v>
      </c>
      <c r="C67" s="795"/>
      <c r="D67" s="795"/>
      <c r="E67" s="796"/>
    </row>
    <row r="68" spans="1:5" ht="15.75" x14ac:dyDescent="0.25">
      <c r="A68" s="78" t="s">
        <v>221</v>
      </c>
      <c r="B68" s="797" t="s">
        <v>249</v>
      </c>
      <c r="C68" s="798"/>
      <c r="D68" s="798"/>
      <c r="E68" s="799"/>
    </row>
    <row r="70" spans="1:5" ht="15.75" x14ac:dyDescent="0.25">
      <c r="A70" s="76" t="s">
        <v>572</v>
      </c>
      <c r="B70" s="791" t="s">
        <v>246</v>
      </c>
      <c r="C70" s="792"/>
      <c r="D70" s="792"/>
      <c r="E70" s="793"/>
    </row>
    <row r="71" spans="1:5" ht="15.75" x14ac:dyDescent="0.25">
      <c r="A71" s="77" t="s">
        <v>172</v>
      </c>
      <c r="B71" s="794" t="s">
        <v>255</v>
      </c>
      <c r="C71" s="795"/>
      <c r="D71" s="795"/>
      <c r="E71" s="796"/>
    </row>
    <row r="72" spans="1:5" ht="15.75" x14ac:dyDescent="0.25">
      <c r="A72" s="77" t="s">
        <v>219</v>
      </c>
      <c r="B72" s="794" t="s">
        <v>252</v>
      </c>
      <c r="C72" s="795"/>
      <c r="D72" s="795"/>
      <c r="E72" s="796"/>
    </row>
    <row r="73" spans="1:5" ht="15.75" x14ac:dyDescent="0.25">
      <c r="A73" s="77" t="s">
        <v>244</v>
      </c>
      <c r="B73" s="794" t="s">
        <v>253</v>
      </c>
      <c r="C73" s="795"/>
      <c r="D73" s="795"/>
      <c r="E73" s="796"/>
    </row>
    <row r="74" spans="1:5" ht="15.75" x14ac:dyDescent="0.25">
      <c r="A74" s="77" t="s">
        <v>222</v>
      </c>
      <c r="B74" s="794" t="s">
        <v>256</v>
      </c>
      <c r="C74" s="795"/>
      <c r="D74" s="795"/>
      <c r="E74" s="796"/>
    </row>
    <row r="75" spans="1:5" ht="15.75" x14ac:dyDescent="0.25">
      <c r="A75" s="77" t="s">
        <v>223</v>
      </c>
      <c r="B75" s="794" t="s">
        <v>251</v>
      </c>
      <c r="C75" s="795"/>
      <c r="D75" s="795"/>
      <c r="E75" s="796"/>
    </row>
    <row r="76" spans="1:5" ht="15.75" x14ac:dyDescent="0.25">
      <c r="A76" s="77" t="s">
        <v>240</v>
      </c>
      <c r="B76" s="794" t="s">
        <v>257</v>
      </c>
      <c r="C76" s="795"/>
      <c r="D76" s="795"/>
      <c r="E76" s="796"/>
    </row>
    <row r="77" spans="1:5" ht="15.75" x14ac:dyDescent="0.25">
      <c r="A77" s="77" t="s">
        <v>254</v>
      </c>
      <c r="B77" s="794" t="s">
        <v>57</v>
      </c>
      <c r="C77" s="795"/>
      <c r="D77" s="795"/>
      <c r="E77" s="796"/>
    </row>
    <row r="78" spans="1:5" ht="15.75" x14ac:dyDescent="0.25">
      <c r="A78" s="78" t="s">
        <v>171</v>
      </c>
      <c r="B78" s="797" t="s">
        <v>250</v>
      </c>
      <c r="C78" s="798"/>
      <c r="D78" s="798"/>
      <c r="E78" s="799"/>
    </row>
  </sheetData>
  <mergeCells count="14">
    <mergeCell ref="B64:E64"/>
    <mergeCell ref="B76:E76"/>
    <mergeCell ref="B65:E65"/>
    <mergeCell ref="B66:E66"/>
    <mergeCell ref="B67:E67"/>
    <mergeCell ref="B68:E68"/>
    <mergeCell ref="B73:E73"/>
    <mergeCell ref="B70:E70"/>
    <mergeCell ref="B78:E78"/>
    <mergeCell ref="B75:E75"/>
    <mergeCell ref="B72:E72"/>
    <mergeCell ref="B77:E77"/>
    <mergeCell ref="B71:E71"/>
    <mergeCell ref="B74:E7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B50"/>
  <sheetViews>
    <sheetView topLeftCell="A7" zoomScaleNormal="100" zoomScalePageLayoutView="90" workbookViewId="0">
      <selection activeCell="I3" sqref="I3"/>
    </sheetView>
  </sheetViews>
  <sheetFormatPr baseColWidth="10" defaultColWidth="9.85546875" defaultRowHeight="12.75" x14ac:dyDescent="0.2"/>
  <cols>
    <col min="1" max="1" width="7.42578125" style="84" customWidth="1"/>
    <col min="2" max="2" width="37.85546875" style="84" customWidth="1"/>
    <col min="3" max="3" width="11.42578125" style="80" customWidth="1"/>
    <col min="4" max="4" width="12.140625" style="81" hidden="1" customWidth="1"/>
    <col min="5" max="5" width="13.140625" style="81" customWidth="1"/>
    <col min="6" max="6" width="13" style="81" customWidth="1"/>
    <col min="7" max="8" width="11.7109375" style="81" customWidth="1"/>
    <col min="9" max="9" width="12.5703125" style="81" customWidth="1"/>
    <col min="10" max="13" width="9.85546875" style="84" hidden="1" customWidth="1"/>
    <col min="14" max="14" width="13.5703125" style="84" hidden="1" customWidth="1"/>
    <col min="15" max="15" width="15" style="84" hidden="1" customWidth="1"/>
    <col min="16" max="16" width="13.5703125" style="84" hidden="1" customWidth="1"/>
    <col min="17" max="17" width="11.85546875" style="84" hidden="1" customWidth="1"/>
    <col min="18" max="18" width="9.85546875" style="84" hidden="1" customWidth="1"/>
    <col min="19" max="19" width="10.28515625" style="84" hidden="1" customWidth="1"/>
    <col min="20" max="20" width="12.85546875" style="84" hidden="1" customWidth="1"/>
    <col min="21" max="21" width="9.85546875" style="84" hidden="1" customWidth="1"/>
    <col min="22" max="16384" width="9.85546875" style="84"/>
  </cols>
  <sheetData>
    <row r="1" spans="2:16" ht="15.75" x14ac:dyDescent="0.25">
      <c r="B1" s="776" t="s">
        <v>318</v>
      </c>
      <c r="E1" s="82"/>
      <c r="I1" s="83"/>
    </row>
    <row r="2" spans="2:16" ht="27" thickBot="1" x14ac:dyDescent="0.45">
      <c r="B2" s="777" t="s">
        <v>573</v>
      </c>
      <c r="C2" s="86"/>
      <c r="D2" s="87"/>
      <c r="E2" s="87"/>
      <c r="F2" s="87"/>
      <c r="G2" s="88"/>
      <c r="H2" s="89"/>
      <c r="I2" s="252" t="s">
        <v>2</v>
      </c>
    </row>
    <row r="3" spans="2:16" ht="14.25" customHeight="1" thickTop="1" x14ac:dyDescent="0.3">
      <c r="B3" s="90"/>
      <c r="C3" s="91"/>
      <c r="D3" s="92"/>
      <c r="E3" s="92"/>
      <c r="F3" s="92"/>
      <c r="G3" s="92"/>
      <c r="H3" s="92"/>
      <c r="I3" s="785" t="s">
        <v>582</v>
      </c>
    </row>
    <row r="4" spans="2:16" ht="23.25" x14ac:dyDescent="0.35">
      <c r="B4" s="93"/>
      <c r="C4" s="94"/>
      <c r="D4" s="95"/>
      <c r="E4" s="96" t="s">
        <v>3</v>
      </c>
      <c r="F4" s="97"/>
      <c r="G4" s="98" t="s">
        <v>4</v>
      </c>
      <c r="H4" s="99"/>
      <c r="I4" s="100"/>
    </row>
    <row r="5" spans="2:16" ht="18.75" x14ac:dyDescent="0.3">
      <c r="B5" s="101"/>
      <c r="C5" s="102"/>
      <c r="D5" s="103" t="s">
        <v>5</v>
      </c>
      <c r="E5" s="104" t="s">
        <v>6</v>
      </c>
      <c r="F5" s="105" t="s">
        <v>7</v>
      </c>
      <c r="G5" s="106"/>
      <c r="H5" s="107"/>
      <c r="I5" s="108"/>
    </row>
    <row r="6" spans="2:16" ht="21" x14ac:dyDescent="0.35">
      <c r="B6" s="109" t="s">
        <v>8</v>
      </c>
      <c r="C6" s="110" t="s">
        <v>9</v>
      </c>
      <c r="D6" s="111">
        <v>2020</v>
      </c>
      <c r="E6" s="112">
        <v>2021</v>
      </c>
      <c r="F6" s="113">
        <v>2022</v>
      </c>
      <c r="G6" s="114">
        <v>2023</v>
      </c>
      <c r="H6" s="115">
        <v>2024</v>
      </c>
      <c r="I6" s="116">
        <v>2025</v>
      </c>
    </row>
    <row r="7" spans="2:16" ht="15.75" x14ac:dyDescent="0.25">
      <c r="B7" s="117" t="s">
        <v>147</v>
      </c>
      <c r="C7" s="118"/>
      <c r="D7" s="119"/>
      <c r="E7" s="120"/>
      <c r="F7" s="121"/>
      <c r="G7" s="466"/>
      <c r="H7" s="122"/>
      <c r="I7" s="122"/>
    </row>
    <row r="8" spans="2:16" ht="15.75" x14ac:dyDescent="0.25">
      <c r="B8" s="123" t="s">
        <v>10</v>
      </c>
      <c r="C8" s="124">
        <v>8000</v>
      </c>
      <c r="D8" s="125"/>
      <c r="E8" s="126">
        <f>-481529-17000</f>
        <v>-498529</v>
      </c>
      <c r="F8" s="542">
        <v>-555000</v>
      </c>
      <c r="G8" s="543">
        <v>-555850</v>
      </c>
      <c r="H8" s="440">
        <v>-556400</v>
      </c>
      <c r="I8" s="544">
        <v>-556960</v>
      </c>
      <c r="K8" s="84" t="s">
        <v>413</v>
      </c>
    </row>
    <row r="9" spans="2:16" ht="15.75" x14ac:dyDescent="0.25">
      <c r="B9" s="685" t="s">
        <v>441</v>
      </c>
      <c r="C9" s="686">
        <v>8000</v>
      </c>
      <c r="D9" s="687"/>
      <c r="E9" s="483"/>
      <c r="F9" s="545"/>
      <c r="G9" s="543">
        <v>-4900</v>
      </c>
      <c r="H9" s="440">
        <v>-4900</v>
      </c>
      <c r="I9" s="440">
        <v>-4900</v>
      </c>
    </row>
    <row r="10" spans="2:16" ht="15.75" x14ac:dyDescent="0.25">
      <c r="B10" s="462" t="s">
        <v>152</v>
      </c>
      <c r="C10" s="463">
        <v>8010</v>
      </c>
      <c r="D10" s="464"/>
      <c r="E10" s="465">
        <f>-1350-380-E11</f>
        <v>-360</v>
      </c>
      <c r="F10" s="651">
        <v>-270</v>
      </c>
      <c r="G10" s="652">
        <v>-270</v>
      </c>
      <c r="H10" s="653">
        <v>-270</v>
      </c>
      <c r="I10" s="653">
        <v>-270</v>
      </c>
      <c r="N10" s="81">
        <f>+E8+E17+E18+E19</f>
        <v>-880056</v>
      </c>
      <c r="O10" s="81">
        <f>+F8+F17+F18+F19</f>
        <v>-931500</v>
      </c>
      <c r="P10" s="81">
        <f>+O10-N10</f>
        <v>-51444</v>
      </c>
    </row>
    <row r="11" spans="2:16" ht="15.75" x14ac:dyDescent="0.25">
      <c r="B11" s="462" t="s">
        <v>581</v>
      </c>
      <c r="C11" s="784">
        <v>8010</v>
      </c>
      <c r="D11" s="464"/>
      <c r="E11" s="465">
        <v>-1370</v>
      </c>
      <c r="F11" s="651">
        <v>-1600</v>
      </c>
      <c r="G11" s="652">
        <v>-1600</v>
      </c>
      <c r="H11" s="653">
        <v>-1600</v>
      </c>
      <c r="I11" s="653">
        <v>-1600</v>
      </c>
      <c r="N11" s="81"/>
      <c r="O11" s="81"/>
      <c r="P11" s="81"/>
    </row>
    <row r="12" spans="2:16" ht="15.75" x14ac:dyDescent="0.25">
      <c r="B12" s="462" t="s">
        <v>113</v>
      </c>
      <c r="C12" s="463">
        <v>8010</v>
      </c>
      <c r="D12" s="464"/>
      <c r="E12" s="465">
        <f>-8400+85</f>
        <v>-8315</v>
      </c>
      <c r="F12" s="651">
        <v>-9720</v>
      </c>
      <c r="G12" s="652">
        <v>-9720</v>
      </c>
      <c r="H12" s="653">
        <v>-9720</v>
      </c>
      <c r="I12" s="653">
        <v>-9720</v>
      </c>
      <c r="P12" s="84">
        <v>8800</v>
      </c>
    </row>
    <row r="13" spans="2:16" ht="15.75" x14ac:dyDescent="0.25">
      <c r="B13" s="462" t="s">
        <v>153</v>
      </c>
      <c r="C13" s="463">
        <v>8010</v>
      </c>
      <c r="D13" s="464"/>
      <c r="E13" s="465">
        <f>-13000-1600</f>
        <v>-14600</v>
      </c>
      <c r="F13" s="651">
        <v>-16945</v>
      </c>
      <c r="G13" s="652">
        <v>-16945</v>
      </c>
      <c r="H13" s="653">
        <v>-16945</v>
      </c>
      <c r="I13" s="653">
        <v>-16945</v>
      </c>
      <c r="K13" s="84" t="s">
        <v>443</v>
      </c>
      <c r="P13" s="84">
        <v>1670</v>
      </c>
    </row>
    <row r="14" spans="2:16" ht="15.75" x14ac:dyDescent="0.25">
      <c r="B14" s="462" t="s">
        <v>292</v>
      </c>
      <c r="C14" s="463">
        <v>8010</v>
      </c>
      <c r="D14" s="464"/>
      <c r="E14" s="465">
        <v>-3600</v>
      </c>
      <c r="F14" s="651">
        <v>-4240</v>
      </c>
      <c r="G14" s="652">
        <v>-4240</v>
      </c>
      <c r="H14" s="653">
        <v>-4240</v>
      </c>
      <c r="I14" s="653">
        <v>-4240</v>
      </c>
      <c r="P14" s="84">
        <v>45000</v>
      </c>
    </row>
    <row r="15" spans="2:16" ht="15.75" x14ac:dyDescent="0.25">
      <c r="B15" s="462" t="s">
        <v>151</v>
      </c>
      <c r="C15" s="463">
        <v>8010</v>
      </c>
      <c r="D15" s="464"/>
      <c r="E15" s="465">
        <f>-37200-120</f>
        <v>-37320</v>
      </c>
      <c r="F15" s="651">
        <v>-49550</v>
      </c>
      <c r="G15" s="652">
        <v>-49550</v>
      </c>
      <c r="H15" s="653">
        <v>-49550</v>
      </c>
      <c r="I15" s="653">
        <v>-49550</v>
      </c>
      <c r="P15" s="81">
        <f>SUM(P10:P14)</f>
        <v>4026</v>
      </c>
    </row>
    <row r="16" spans="2:16" ht="15.75" x14ac:dyDescent="0.25">
      <c r="B16" s="462" t="s">
        <v>293</v>
      </c>
      <c r="C16" s="463">
        <v>8010</v>
      </c>
      <c r="D16" s="464"/>
      <c r="E16" s="465">
        <f>-300+15</f>
        <v>-285</v>
      </c>
      <c r="F16" s="651">
        <v>-275</v>
      </c>
      <c r="G16" s="652">
        <v>-275</v>
      </c>
      <c r="H16" s="653">
        <v>-275</v>
      </c>
      <c r="I16" s="653">
        <v>-275</v>
      </c>
      <c r="N16" s="84">
        <f>+E15/3*4</f>
        <v>-49760</v>
      </c>
    </row>
    <row r="17" spans="1:16382" ht="15.75" x14ac:dyDescent="0.25">
      <c r="B17" s="462" t="s">
        <v>11</v>
      </c>
      <c r="C17" s="124">
        <v>8040</v>
      </c>
      <c r="D17" s="125"/>
      <c r="E17" s="126">
        <f>-381371-330</f>
        <v>-381701</v>
      </c>
      <c r="F17" s="545">
        <v>-403000</v>
      </c>
      <c r="G17" s="652">
        <v>-412900</v>
      </c>
      <c r="H17" s="653">
        <v>-418400</v>
      </c>
      <c r="I17" s="653">
        <v>-427800</v>
      </c>
      <c r="K17" s="84" t="s">
        <v>413</v>
      </c>
      <c r="L17" s="598"/>
      <c r="M17" s="438"/>
      <c r="N17" s="598"/>
      <c r="O17" s="81"/>
    </row>
    <row r="18" spans="1:16382" ht="15.75" x14ac:dyDescent="0.25">
      <c r="B18" s="123" t="s">
        <v>123</v>
      </c>
      <c r="C18" s="124">
        <v>8040</v>
      </c>
      <c r="D18" s="125"/>
      <c r="E18" s="126">
        <f>1274+1600</f>
        <v>2874</v>
      </c>
      <c r="F18" s="545">
        <v>29000</v>
      </c>
      <c r="G18" s="543">
        <v>29500</v>
      </c>
      <c r="H18" s="440">
        <v>29800</v>
      </c>
      <c r="I18" s="544">
        <v>30135</v>
      </c>
      <c r="K18" s="84" t="s">
        <v>413</v>
      </c>
    </row>
    <row r="19" spans="1:16382" ht="15.75" x14ac:dyDescent="0.25">
      <c r="B19" s="123" t="s">
        <v>239</v>
      </c>
      <c r="C19" s="124">
        <v>8040</v>
      </c>
      <c r="D19" s="125"/>
      <c r="E19" s="126">
        <v>-2700</v>
      </c>
      <c r="F19" s="546">
        <v>-2500</v>
      </c>
      <c r="G19" s="547">
        <v>-2500</v>
      </c>
      <c r="H19" s="544">
        <v>-2500</v>
      </c>
      <c r="I19" s="544">
        <v>-2500</v>
      </c>
      <c r="K19" s="84" t="s">
        <v>413</v>
      </c>
    </row>
    <row r="20" spans="1:16382" ht="15.75" x14ac:dyDescent="0.25">
      <c r="B20" s="123" t="s">
        <v>12</v>
      </c>
      <c r="C20" s="124">
        <v>8043</v>
      </c>
      <c r="D20" s="125"/>
      <c r="E20" s="126">
        <v>-2500</v>
      </c>
      <c r="F20" s="158">
        <v>-2500</v>
      </c>
      <c r="G20" s="162">
        <v>-2500</v>
      </c>
      <c r="H20" s="159">
        <v>-2500</v>
      </c>
      <c r="I20" s="159">
        <v>-2500</v>
      </c>
      <c r="K20" s="84" t="s">
        <v>414</v>
      </c>
    </row>
    <row r="21" spans="1:16382" ht="15.75" x14ac:dyDescent="0.25">
      <c r="B21" s="128" t="s">
        <v>15</v>
      </c>
      <c r="C21" s="129">
        <v>8044</v>
      </c>
      <c r="D21" s="130"/>
      <c r="E21" s="126">
        <v>-109</v>
      </c>
      <c r="F21" s="546">
        <v>-78</v>
      </c>
      <c r="G21" s="547">
        <v>-66</v>
      </c>
      <c r="H21" s="544">
        <v>-54</v>
      </c>
      <c r="I21" s="544">
        <v>-43</v>
      </c>
      <c r="K21" s="84" t="s">
        <v>414</v>
      </c>
      <c r="N21" s="786" t="s">
        <v>442</v>
      </c>
      <c r="O21" s="787"/>
      <c r="P21" s="787"/>
      <c r="Q21" s="788"/>
    </row>
    <row r="22" spans="1:16382" ht="15.75" x14ac:dyDescent="0.25">
      <c r="B22" s="123" t="s">
        <v>13</v>
      </c>
      <c r="C22" s="124">
        <v>8045</v>
      </c>
      <c r="D22" s="125"/>
      <c r="E22" s="126">
        <v>-49100</v>
      </c>
      <c r="F22" s="546">
        <v>-45100</v>
      </c>
      <c r="G22" s="547">
        <v>-40000</v>
      </c>
      <c r="H22" s="544">
        <v>-35000</v>
      </c>
      <c r="I22" s="544">
        <v>-30000</v>
      </c>
      <c r="K22" s="84" t="s">
        <v>415</v>
      </c>
      <c r="N22" s="688">
        <v>-1082441</v>
      </c>
      <c r="O22" s="689">
        <v>-1094345</v>
      </c>
      <c r="P22" s="689">
        <v>-1096121</v>
      </c>
      <c r="Q22" s="690">
        <v>-1098062</v>
      </c>
    </row>
    <row r="23" spans="1:16382" ht="15.75" x14ac:dyDescent="0.25">
      <c r="B23" s="123" t="s">
        <v>137</v>
      </c>
      <c r="C23" s="124">
        <v>8046</v>
      </c>
      <c r="D23" s="125"/>
      <c r="E23" s="126">
        <v>-44</v>
      </c>
      <c r="F23" s="546">
        <v>-35</v>
      </c>
      <c r="G23" s="547">
        <v>-33</v>
      </c>
      <c r="H23" s="544">
        <v>-30</v>
      </c>
      <c r="I23" s="544">
        <v>-28</v>
      </c>
      <c r="K23" s="84" t="s">
        <v>414</v>
      </c>
      <c r="N23" s="688">
        <f>+F26</f>
        <v>-1100041</v>
      </c>
      <c r="O23" s="689">
        <f t="shared" ref="O23:Q23" si="0">+G26</f>
        <v>-1113845</v>
      </c>
      <c r="P23" s="689">
        <f t="shared" si="0"/>
        <v>-1117221</v>
      </c>
      <c r="Q23" s="690">
        <f t="shared" si="0"/>
        <v>-1122462</v>
      </c>
    </row>
    <row r="24" spans="1:16382" ht="16.5" thickBot="1" x14ac:dyDescent="0.3">
      <c r="B24" s="123" t="s">
        <v>14</v>
      </c>
      <c r="C24" s="124">
        <v>8050</v>
      </c>
      <c r="D24" s="125"/>
      <c r="E24" s="126">
        <v>-15270</v>
      </c>
      <c r="F24" s="546">
        <v>-11920</v>
      </c>
      <c r="G24" s="547">
        <v>-10395</v>
      </c>
      <c r="H24" s="544">
        <v>-9118</v>
      </c>
      <c r="I24" s="544">
        <v>-8526</v>
      </c>
      <c r="K24" s="84" t="s">
        <v>416</v>
      </c>
      <c r="N24" s="694">
        <f>+N22-N23</f>
        <v>17600</v>
      </c>
      <c r="O24" s="695">
        <f t="shared" ref="O24:Q24" si="1">+O22-O23</f>
        <v>19500</v>
      </c>
      <c r="P24" s="695">
        <f t="shared" si="1"/>
        <v>21100</v>
      </c>
      <c r="Q24" s="696">
        <f t="shared" si="1"/>
        <v>24400</v>
      </c>
    </row>
    <row r="25" spans="1:16382" ht="15.75" x14ac:dyDescent="0.25">
      <c r="B25" s="128" t="s">
        <v>16</v>
      </c>
      <c r="C25" s="129">
        <v>8099</v>
      </c>
      <c r="D25" s="130"/>
      <c r="E25" s="131">
        <f>-24758+1600</f>
        <v>-23158</v>
      </c>
      <c r="F25" s="546">
        <v>-26308</v>
      </c>
      <c r="G25" s="547">
        <v>-31601</v>
      </c>
      <c r="H25" s="544">
        <v>-35519</v>
      </c>
      <c r="I25" s="544">
        <v>-36740</v>
      </c>
      <c r="K25" s="84" t="s">
        <v>417</v>
      </c>
      <c r="N25" s="691">
        <v>16000</v>
      </c>
      <c r="O25" s="692">
        <v>16000</v>
      </c>
      <c r="P25" s="692">
        <v>16000</v>
      </c>
      <c r="Q25" s="693">
        <v>16000</v>
      </c>
    </row>
    <row r="26" spans="1:16382" ht="15.75" x14ac:dyDescent="0.25">
      <c r="B26" s="132" t="s">
        <v>17</v>
      </c>
      <c r="C26" s="133"/>
      <c r="D26" s="134">
        <f t="shared" ref="D26:I26" si="2">SUM(D8:D25)</f>
        <v>0</v>
      </c>
      <c r="E26" s="135">
        <f t="shared" si="2"/>
        <v>-1036087</v>
      </c>
      <c r="F26" s="136">
        <f>SUM(F8:F25)</f>
        <v>-1100041</v>
      </c>
      <c r="G26" s="137">
        <f>SUM(G8:G25)</f>
        <v>-1113845</v>
      </c>
      <c r="H26" s="137">
        <f t="shared" si="2"/>
        <v>-1117221</v>
      </c>
      <c r="I26" s="138">
        <f t="shared" si="2"/>
        <v>-1122462</v>
      </c>
      <c r="K26" s="683">
        <f>+F26-E26</f>
        <v>-63954</v>
      </c>
    </row>
    <row r="27" spans="1:16382" ht="15.75" x14ac:dyDescent="0.25">
      <c r="B27" s="141" t="s">
        <v>146</v>
      </c>
      <c r="C27" s="129"/>
      <c r="D27" s="142"/>
      <c r="E27" s="143"/>
      <c r="F27" s="158"/>
      <c r="G27" s="162"/>
      <c r="H27" s="159"/>
      <c r="I27" s="159"/>
      <c r="S27" s="548" t="s">
        <v>335</v>
      </c>
      <c r="T27" s="549" t="s">
        <v>336</v>
      </c>
    </row>
    <row r="28" spans="1:16382" s="149" customFormat="1" ht="15.75" x14ac:dyDescent="0.25">
      <c r="A28" s="84"/>
      <c r="B28" s="144" t="s">
        <v>110</v>
      </c>
      <c r="C28" s="145">
        <v>9000</v>
      </c>
      <c r="D28" s="146"/>
      <c r="E28" s="648">
        <v>22700</v>
      </c>
      <c r="F28" s="552">
        <v>31000</v>
      </c>
      <c r="G28" s="553">
        <v>37200</v>
      </c>
      <c r="H28" s="554">
        <v>40150</v>
      </c>
      <c r="I28" s="554">
        <v>40000</v>
      </c>
      <c r="J28" s="147"/>
      <c r="K28" s="147" t="s">
        <v>418</v>
      </c>
      <c r="L28" s="148"/>
      <c r="M28" s="147"/>
      <c r="N28" s="147"/>
      <c r="O28" s="84"/>
      <c r="P28" s="84"/>
      <c r="Q28" s="84"/>
      <c r="R28" s="84"/>
      <c r="S28" s="550" t="s">
        <v>337</v>
      </c>
      <c r="T28" s="551">
        <v>601429.28399814828</v>
      </c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  <c r="MZ28" s="84"/>
      <c r="NA28" s="84"/>
      <c r="NB28" s="84"/>
      <c r="NC28" s="84"/>
      <c r="ND28" s="84"/>
      <c r="NE28" s="84"/>
      <c r="NF28" s="84"/>
      <c r="NG28" s="84"/>
      <c r="NH28" s="84"/>
      <c r="NI28" s="84"/>
      <c r="NJ28" s="84"/>
      <c r="NK28" s="84"/>
      <c r="NL28" s="84"/>
      <c r="NM28" s="84"/>
      <c r="NN28" s="84"/>
      <c r="NO28" s="84"/>
      <c r="NP28" s="84"/>
      <c r="NQ28" s="84"/>
      <c r="NR28" s="84"/>
      <c r="NS28" s="84"/>
      <c r="NT28" s="84"/>
      <c r="NU28" s="84"/>
      <c r="NV28" s="84"/>
      <c r="NW28" s="84"/>
      <c r="NX28" s="84"/>
      <c r="NY28" s="84"/>
      <c r="NZ28" s="84"/>
      <c r="OA28" s="84"/>
      <c r="OB28" s="84"/>
      <c r="OC28" s="84"/>
      <c r="OD28" s="84"/>
      <c r="OE28" s="84"/>
      <c r="OF28" s="84"/>
      <c r="OG28" s="84"/>
      <c r="OH28" s="84"/>
      <c r="OI28" s="84"/>
      <c r="OJ28" s="84"/>
      <c r="OK28" s="84"/>
      <c r="OL28" s="84"/>
      <c r="OM28" s="84"/>
      <c r="ON28" s="84"/>
      <c r="OO28" s="84"/>
      <c r="OP28" s="84"/>
      <c r="OQ28" s="84"/>
      <c r="OR28" s="84"/>
      <c r="OS28" s="84"/>
      <c r="OT28" s="84"/>
      <c r="OU28" s="84"/>
      <c r="OV28" s="84"/>
      <c r="OW28" s="84"/>
      <c r="OX28" s="84"/>
      <c r="OY28" s="84"/>
      <c r="OZ28" s="84"/>
      <c r="PA28" s="84"/>
      <c r="PB28" s="84"/>
      <c r="PC28" s="84"/>
      <c r="PD28" s="84"/>
      <c r="PE28" s="84"/>
      <c r="PF28" s="84"/>
      <c r="PG28" s="84"/>
      <c r="PH28" s="84"/>
      <c r="PI28" s="84"/>
      <c r="PJ28" s="84"/>
      <c r="PK28" s="84"/>
      <c r="PL28" s="84"/>
      <c r="PM28" s="84"/>
      <c r="PN28" s="84"/>
      <c r="PO28" s="84"/>
      <c r="PP28" s="84"/>
      <c r="PQ28" s="84"/>
      <c r="PR28" s="84"/>
      <c r="PS28" s="84"/>
      <c r="PT28" s="84"/>
      <c r="PU28" s="84"/>
      <c r="PV28" s="84"/>
      <c r="PW28" s="84"/>
      <c r="PX28" s="84"/>
      <c r="PY28" s="84"/>
      <c r="PZ28" s="84"/>
      <c r="QA28" s="84"/>
      <c r="QB28" s="84"/>
      <c r="QC28" s="84"/>
      <c r="QD28" s="84"/>
      <c r="QE28" s="84"/>
      <c r="QF28" s="84"/>
      <c r="QG28" s="84"/>
      <c r="QH28" s="84"/>
      <c r="QI28" s="84"/>
      <c r="QJ28" s="84"/>
      <c r="QK28" s="84"/>
      <c r="QL28" s="84"/>
      <c r="QM28" s="84"/>
      <c r="QN28" s="84"/>
      <c r="QO28" s="84"/>
      <c r="QP28" s="84"/>
      <c r="QQ28" s="84"/>
      <c r="QR28" s="84"/>
      <c r="QS28" s="84"/>
      <c r="QT28" s="84"/>
      <c r="QU28" s="84"/>
      <c r="QV28" s="84"/>
      <c r="QW28" s="84"/>
      <c r="QX28" s="84"/>
      <c r="QY28" s="84"/>
      <c r="QZ28" s="84"/>
      <c r="RA28" s="84"/>
      <c r="RB28" s="84"/>
      <c r="RC28" s="84"/>
      <c r="RD28" s="84"/>
      <c r="RE28" s="84"/>
      <c r="RF28" s="84"/>
      <c r="RG28" s="84"/>
      <c r="RH28" s="84"/>
      <c r="RI28" s="84"/>
      <c r="RJ28" s="84"/>
      <c r="RK28" s="84"/>
      <c r="RL28" s="84"/>
      <c r="RM28" s="84"/>
      <c r="RN28" s="84"/>
      <c r="RO28" s="84"/>
      <c r="RP28" s="84"/>
      <c r="RQ28" s="84"/>
      <c r="RR28" s="84"/>
      <c r="RS28" s="84"/>
      <c r="RT28" s="84"/>
      <c r="RU28" s="84"/>
      <c r="RV28" s="84"/>
      <c r="RW28" s="84"/>
      <c r="RX28" s="84"/>
      <c r="RY28" s="84"/>
      <c r="RZ28" s="84"/>
      <c r="SA28" s="84"/>
      <c r="SB28" s="84"/>
      <c r="SC28" s="84"/>
      <c r="SD28" s="84"/>
      <c r="SE28" s="84"/>
      <c r="SF28" s="84"/>
      <c r="SG28" s="84"/>
      <c r="SH28" s="84"/>
      <c r="SI28" s="84"/>
      <c r="SJ28" s="84"/>
      <c r="SK28" s="84"/>
      <c r="SL28" s="84"/>
      <c r="SM28" s="84"/>
      <c r="SN28" s="84"/>
      <c r="SO28" s="84"/>
      <c r="SP28" s="84"/>
      <c r="SQ28" s="84"/>
      <c r="SR28" s="84"/>
      <c r="SS28" s="84"/>
      <c r="ST28" s="84"/>
      <c r="SU28" s="84"/>
      <c r="SV28" s="84"/>
      <c r="SW28" s="84"/>
      <c r="SX28" s="84"/>
      <c r="SY28" s="84"/>
      <c r="SZ28" s="84"/>
      <c r="TA28" s="84"/>
      <c r="TB28" s="84"/>
      <c r="TC28" s="84"/>
      <c r="TD28" s="84"/>
      <c r="TE28" s="84"/>
      <c r="TF28" s="84"/>
      <c r="TG28" s="84"/>
      <c r="TH28" s="84"/>
      <c r="TI28" s="84"/>
      <c r="TJ28" s="84"/>
      <c r="TK28" s="84"/>
      <c r="TL28" s="84"/>
      <c r="TM28" s="84"/>
      <c r="TN28" s="84"/>
      <c r="TO28" s="84"/>
      <c r="TP28" s="84"/>
      <c r="TQ28" s="84"/>
      <c r="TR28" s="84"/>
      <c r="TS28" s="84"/>
      <c r="TT28" s="84"/>
      <c r="TU28" s="84"/>
      <c r="TV28" s="84"/>
      <c r="TW28" s="84"/>
      <c r="TX28" s="84"/>
      <c r="TY28" s="84"/>
      <c r="TZ28" s="84"/>
      <c r="UA28" s="84"/>
      <c r="UB28" s="84"/>
      <c r="UC28" s="84"/>
      <c r="UD28" s="84"/>
      <c r="UE28" s="84"/>
      <c r="UF28" s="84"/>
      <c r="UG28" s="84"/>
      <c r="UH28" s="84"/>
      <c r="UI28" s="84"/>
      <c r="UJ28" s="84"/>
      <c r="UK28" s="84"/>
      <c r="UL28" s="84"/>
      <c r="UM28" s="84"/>
      <c r="UN28" s="84"/>
      <c r="UO28" s="84"/>
      <c r="UP28" s="84"/>
      <c r="UQ28" s="84"/>
      <c r="UR28" s="84"/>
      <c r="US28" s="84"/>
      <c r="UT28" s="84"/>
      <c r="UU28" s="84"/>
      <c r="UV28" s="84"/>
      <c r="UW28" s="84"/>
      <c r="UX28" s="84"/>
      <c r="UY28" s="84"/>
      <c r="UZ28" s="84"/>
      <c r="VA28" s="84"/>
      <c r="VB28" s="84"/>
      <c r="VC28" s="84"/>
      <c r="VD28" s="84"/>
      <c r="VE28" s="84"/>
      <c r="VF28" s="84"/>
      <c r="VG28" s="84"/>
      <c r="VH28" s="84"/>
      <c r="VI28" s="84"/>
      <c r="VJ28" s="84"/>
      <c r="VK28" s="84"/>
      <c r="VL28" s="84"/>
      <c r="VM28" s="84"/>
      <c r="VN28" s="84"/>
      <c r="VO28" s="84"/>
      <c r="VP28" s="84"/>
      <c r="VQ28" s="84"/>
      <c r="VR28" s="84"/>
      <c r="VS28" s="84"/>
      <c r="VT28" s="84"/>
      <c r="VU28" s="84"/>
      <c r="VV28" s="84"/>
      <c r="VW28" s="84"/>
      <c r="VX28" s="84"/>
      <c r="VY28" s="84"/>
      <c r="VZ28" s="84"/>
      <c r="WA28" s="84"/>
      <c r="WB28" s="84"/>
      <c r="WC28" s="84"/>
      <c r="WD28" s="84"/>
      <c r="WE28" s="84"/>
      <c r="WF28" s="84"/>
      <c r="WG28" s="84"/>
      <c r="WH28" s="84"/>
      <c r="WI28" s="84"/>
      <c r="WJ28" s="84"/>
      <c r="WK28" s="84"/>
      <c r="WL28" s="84"/>
      <c r="WM28" s="84"/>
      <c r="WN28" s="84"/>
      <c r="WO28" s="84"/>
      <c r="WP28" s="84"/>
      <c r="WQ28" s="84"/>
      <c r="WR28" s="84"/>
      <c r="WS28" s="84"/>
      <c r="WT28" s="84"/>
      <c r="WU28" s="84"/>
      <c r="WV28" s="84"/>
      <c r="WW28" s="84"/>
      <c r="WX28" s="84"/>
      <c r="WY28" s="84"/>
      <c r="WZ28" s="84"/>
      <c r="XA28" s="84"/>
      <c r="XB28" s="84"/>
      <c r="XC28" s="84"/>
      <c r="XD28" s="84"/>
      <c r="XE28" s="84"/>
      <c r="XF28" s="84"/>
      <c r="XG28" s="84"/>
      <c r="XH28" s="84"/>
      <c r="XI28" s="84"/>
      <c r="XJ28" s="84"/>
      <c r="XK28" s="84"/>
      <c r="XL28" s="84"/>
      <c r="XM28" s="84"/>
      <c r="XN28" s="84"/>
      <c r="XO28" s="84"/>
      <c r="XP28" s="84"/>
      <c r="XQ28" s="84"/>
      <c r="XR28" s="84"/>
      <c r="XS28" s="84"/>
      <c r="XT28" s="84"/>
      <c r="XU28" s="84"/>
      <c r="XV28" s="84"/>
      <c r="XW28" s="84"/>
      <c r="XX28" s="84"/>
      <c r="XY28" s="84"/>
      <c r="XZ28" s="84"/>
      <c r="YA28" s="84"/>
      <c r="YB28" s="84"/>
      <c r="YC28" s="84"/>
      <c r="YD28" s="84"/>
      <c r="YE28" s="84"/>
      <c r="YF28" s="84"/>
      <c r="YG28" s="84"/>
      <c r="YH28" s="84"/>
      <c r="YI28" s="84"/>
      <c r="YJ28" s="84"/>
      <c r="YK28" s="84"/>
      <c r="YL28" s="84"/>
      <c r="YM28" s="84"/>
      <c r="YN28" s="84"/>
      <c r="YO28" s="84"/>
      <c r="YP28" s="84"/>
      <c r="YQ28" s="84"/>
      <c r="YR28" s="84"/>
      <c r="YS28" s="84"/>
      <c r="YT28" s="84"/>
      <c r="YU28" s="84"/>
      <c r="YV28" s="84"/>
      <c r="YW28" s="84"/>
      <c r="YX28" s="84"/>
      <c r="YY28" s="84"/>
      <c r="YZ28" s="84"/>
      <c r="ZA28" s="84"/>
      <c r="ZB28" s="84"/>
      <c r="ZC28" s="84"/>
      <c r="ZD28" s="84"/>
      <c r="ZE28" s="84"/>
      <c r="ZF28" s="84"/>
      <c r="ZG28" s="84"/>
      <c r="ZH28" s="84"/>
      <c r="ZI28" s="84"/>
      <c r="ZJ28" s="84"/>
      <c r="ZK28" s="84"/>
      <c r="ZL28" s="84"/>
      <c r="ZM28" s="84"/>
      <c r="ZN28" s="84"/>
      <c r="ZO28" s="84"/>
      <c r="ZP28" s="84"/>
      <c r="ZQ28" s="84"/>
      <c r="ZR28" s="84"/>
      <c r="ZS28" s="84"/>
      <c r="ZT28" s="84"/>
      <c r="ZU28" s="84"/>
      <c r="ZV28" s="84"/>
      <c r="ZW28" s="84"/>
      <c r="ZX28" s="84"/>
      <c r="ZY28" s="84"/>
      <c r="ZZ28" s="84"/>
      <c r="AAA28" s="84"/>
      <c r="AAB28" s="84"/>
      <c r="AAC28" s="84"/>
      <c r="AAD28" s="84"/>
      <c r="AAE28" s="84"/>
      <c r="AAF28" s="84"/>
      <c r="AAG28" s="84"/>
      <c r="AAH28" s="84"/>
      <c r="AAI28" s="84"/>
      <c r="AAJ28" s="84"/>
      <c r="AAK28" s="84"/>
      <c r="AAL28" s="84"/>
      <c r="AAM28" s="84"/>
      <c r="AAN28" s="84"/>
      <c r="AAO28" s="84"/>
      <c r="AAP28" s="84"/>
      <c r="AAQ28" s="84"/>
      <c r="AAR28" s="84"/>
      <c r="AAS28" s="84"/>
      <c r="AAT28" s="84"/>
      <c r="AAU28" s="84"/>
      <c r="AAV28" s="84"/>
      <c r="AAW28" s="84"/>
      <c r="AAX28" s="84"/>
      <c r="AAY28" s="84"/>
      <c r="AAZ28" s="84"/>
      <c r="ABA28" s="84"/>
      <c r="ABB28" s="84"/>
      <c r="ABC28" s="84"/>
      <c r="ABD28" s="84"/>
      <c r="ABE28" s="84"/>
      <c r="ABF28" s="84"/>
      <c r="ABG28" s="84"/>
      <c r="ABH28" s="84"/>
      <c r="ABI28" s="84"/>
      <c r="ABJ28" s="84"/>
      <c r="ABK28" s="84"/>
      <c r="ABL28" s="84"/>
      <c r="ABM28" s="84"/>
      <c r="ABN28" s="84"/>
      <c r="ABO28" s="84"/>
      <c r="ABP28" s="84"/>
      <c r="ABQ28" s="84"/>
      <c r="ABR28" s="84"/>
      <c r="ABS28" s="84"/>
      <c r="ABT28" s="84"/>
      <c r="ABU28" s="84"/>
      <c r="ABV28" s="84"/>
      <c r="ABW28" s="84"/>
      <c r="ABX28" s="84"/>
      <c r="ABY28" s="84"/>
      <c r="ABZ28" s="84"/>
      <c r="ACA28" s="84"/>
      <c r="ACB28" s="84"/>
      <c r="ACC28" s="84"/>
      <c r="ACD28" s="84"/>
      <c r="ACE28" s="84"/>
      <c r="ACF28" s="84"/>
      <c r="ACG28" s="84"/>
      <c r="ACH28" s="84"/>
      <c r="ACI28" s="84"/>
      <c r="ACJ28" s="84"/>
      <c r="ACK28" s="84"/>
      <c r="ACL28" s="84"/>
      <c r="ACM28" s="84"/>
      <c r="ACN28" s="84"/>
      <c r="ACO28" s="84"/>
      <c r="ACP28" s="84"/>
      <c r="ACQ28" s="84"/>
      <c r="ACR28" s="84"/>
      <c r="ACS28" s="84"/>
      <c r="ACT28" s="84"/>
      <c r="ACU28" s="84"/>
      <c r="ACV28" s="84"/>
      <c r="ACW28" s="84"/>
      <c r="ACX28" s="84"/>
      <c r="ACY28" s="84"/>
      <c r="ACZ28" s="84"/>
      <c r="ADA28" s="84"/>
      <c r="ADB28" s="84"/>
      <c r="ADC28" s="84"/>
      <c r="ADD28" s="84"/>
      <c r="ADE28" s="84"/>
      <c r="ADF28" s="84"/>
      <c r="ADG28" s="84"/>
      <c r="ADH28" s="84"/>
      <c r="ADI28" s="84"/>
      <c r="ADJ28" s="84"/>
      <c r="ADK28" s="84"/>
      <c r="ADL28" s="84"/>
      <c r="ADM28" s="84"/>
      <c r="ADN28" s="84"/>
      <c r="ADO28" s="84"/>
      <c r="ADP28" s="84"/>
      <c r="ADQ28" s="84"/>
      <c r="ADR28" s="84"/>
      <c r="ADS28" s="84"/>
      <c r="ADT28" s="84"/>
      <c r="ADU28" s="84"/>
      <c r="ADV28" s="84"/>
      <c r="ADW28" s="84"/>
      <c r="ADX28" s="84"/>
      <c r="ADY28" s="84"/>
      <c r="ADZ28" s="84"/>
      <c r="AEA28" s="84"/>
      <c r="AEB28" s="84"/>
      <c r="AEC28" s="84"/>
      <c r="AED28" s="84"/>
      <c r="AEE28" s="84"/>
      <c r="AEF28" s="84"/>
      <c r="AEG28" s="84"/>
      <c r="AEH28" s="84"/>
      <c r="AEI28" s="84"/>
      <c r="AEJ28" s="84"/>
      <c r="AEK28" s="84"/>
      <c r="AEL28" s="84"/>
      <c r="AEM28" s="84"/>
      <c r="AEN28" s="84"/>
      <c r="AEO28" s="84"/>
      <c r="AEP28" s="84"/>
      <c r="AEQ28" s="84"/>
      <c r="AER28" s="84"/>
      <c r="AES28" s="84"/>
      <c r="AET28" s="84"/>
      <c r="AEU28" s="84"/>
      <c r="AEV28" s="84"/>
      <c r="AEW28" s="84"/>
      <c r="AEX28" s="84"/>
      <c r="AEY28" s="84"/>
      <c r="AEZ28" s="84"/>
      <c r="AFA28" s="84"/>
      <c r="AFB28" s="84"/>
      <c r="AFC28" s="84"/>
      <c r="AFD28" s="84"/>
      <c r="AFE28" s="84"/>
      <c r="AFF28" s="84"/>
      <c r="AFG28" s="84"/>
      <c r="AFH28" s="84"/>
      <c r="AFI28" s="84"/>
      <c r="AFJ28" s="84"/>
      <c r="AFK28" s="84"/>
      <c r="AFL28" s="84"/>
      <c r="AFM28" s="84"/>
      <c r="AFN28" s="84"/>
      <c r="AFO28" s="84"/>
      <c r="AFP28" s="84"/>
      <c r="AFQ28" s="84"/>
      <c r="AFR28" s="84"/>
      <c r="AFS28" s="84"/>
      <c r="AFT28" s="84"/>
      <c r="AFU28" s="84"/>
      <c r="AFV28" s="84"/>
      <c r="AFW28" s="84"/>
      <c r="AFX28" s="84"/>
      <c r="AFY28" s="84"/>
      <c r="AFZ28" s="84"/>
      <c r="AGA28" s="84"/>
      <c r="AGB28" s="84"/>
      <c r="AGC28" s="84"/>
      <c r="AGD28" s="84"/>
      <c r="AGE28" s="84"/>
      <c r="AGF28" s="84"/>
      <c r="AGG28" s="84"/>
      <c r="AGH28" s="84"/>
      <c r="AGI28" s="84"/>
      <c r="AGJ28" s="84"/>
      <c r="AGK28" s="84"/>
      <c r="AGL28" s="84"/>
      <c r="AGM28" s="84"/>
      <c r="AGN28" s="84"/>
      <c r="AGO28" s="84"/>
      <c r="AGP28" s="84"/>
      <c r="AGQ28" s="84"/>
      <c r="AGR28" s="84"/>
      <c r="AGS28" s="84"/>
      <c r="AGT28" s="84"/>
      <c r="AGU28" s="84"/>
      <c r="AGV28" s="84"/>
      <c r="AGW28" s="84"/>
      <c r="AGX28" s="84"/>
      <c r="AGY28" s="84"/>
      <c r="AGZ28" s="84"/>
      <c r="AHA28" s="84"/>
      <c r="AHB28" s="84"/>
      <c r="AHC28" s="84"/>
      <c r="AHD28" s="84"/>
      <c r="AHE28" s="84"/>
      <c r="AHF28" s="84"/>
      <c r="AHG28" s="84"/>
      <c r="AHH28" s="84"/>
      <c r="AHI28" s="84"/>
      <c r="AHJ28" s="84"/>
      <c r="AHK28" s="84"/>
      <c r="AHL28" s="84"/>
      <c r="AHM28" s="84"/>
      <c r="AHN28" s="84"/>
      <c r="AHO28" s="84"/>
      <c r="AHP28" s="84"/>
      <c r="AHQ28" s="84"/>
      <c r="AHR28" s="84"/>
      <c r="AHS28" s="84"/>
      <c r="AHT28" s="84"/>
      <c r="AHU28" s="84"/>
      <c r="AHV28" s="84"/>
      <c r="AHW28" s="84"/>
      <c r="AHX28" s="84"/>
      <c r="AHY28" s="84"/>
      <c r="AHZ28" s="84"/>
      <c r="AIA28" s="84"/>
      <c r="AIB28" s="84"/>
      <c r="AIC28" s="84"/>
      <c r="AID28" s="84"/>
      <c r="AIE28" s="84"/>
      <c r="AIF28" s="84"/>
      <c r="AIG28" s="84"/>
      <c r="AIH28" s="84"/>
      <c r="AII28" s="84"/>
      <c r="AIJ28" s="84"/>
      <c r="AIK28" s="84"/>
      <c r="AIL28" s="84"/>
      <c r="AIM28" s="84"/>
      <c r="AIN28" s="84"/>
      <c r="AIO28" s="84"/>
      <c r="AIP28" s="84"/>
      <c r="AIQ28" s="84"/>
      <c r="AIR28" s="84"/>
      <c r="AIS28" s="84"/>
      <c r="AIT28" s="84"/>
      <c r="AIU28" s="84"/>
      <c r="AIV28" s="84"/>
      <c r="AIW28" s="84"/>
      <c r="AIX28" s="84"/>
      <c r="AIY28" s="84"/>
      <c r="AIZ28" s="84"/>
      <c r="AJA28" s="84"/>
      <c r="AJB28" s="84"/>
      <c r="AJC28" s="84"/>
      <c r="AJD28" s="84"/>
      <c r="AJE28" s="84"/>
      <c r="AJF28" s="84"/>
      <c r="AJG28" s="84"/>
      <c r="AJH28" s="84"/>
      <c r="AJI28" s="84"/>
      <c r="AJJ28" s="84"/>
      <c r="AJK28" s="84"/>
      <c r="AJL28" s="84"/>
      <c r="AJM28" s="84"/>
      <c r="AJN28" s="84"/>
      <c r="AJO28" s="84"/>
      <c r="AJP28" s="84"/>
      <c r="AJQ28" s="84"/>
      <c r="AJR28" s="84"/>
      <c r="AJS28" s="84"/>
      <c r="AJT28" s="84"/>
      <c r="AJU28" s="84"/>
      <c r="AJV28" s="84"/>
      <c r="AJW28" s="84"/>
      <c r="AJX28" s="84"/>
      <c r="AJY28" s="84"/>
      <c r="AJZ28" s="84"/>
      <c r="AKA28" s="84"/>
      <c r="AKB28" s="84"/>
      <c r="AKC28" s="84"/>
      <c r="AKD28" s="84"/>
      <c r="AKE28" s="84"/>
      <c r="AKF28" s="84"/>
      <c r="AKG28" s="84"/>
      <c r="AKH28" s="84"/>
      <c r="AKI28" s="84"/>
      <c r="AKJ28" s="84"/>
      <c r="AKK28" s="84"/>
      <c r="AKL28" s="84"/>
      <c r="AKM28" s="84"/>
      <c r="AKN28" s="84"/>
      <c r="AKO28" s="84"/>
      <c r="AKP28" s="84"/>
      <c r="AKQ28" s="84"/>
      <c r="AKR28" s="84"/>
      <c r="AKS28" s="84"/>
      <c r="AKT28" s="84"/>
      <c r="AKU28" s="84"/>
      <c r="AKV28" s="84"/>
      <c r="AKW28" s="84"/>
      <c r="AKX28" s="84"/>
      <c r="AKY28" s="84"/>
      <c r="AKZ28" s="84"/>
      <c r="ALA28" s="84"/>
      <c r="ALB28" s="84"/>
      <c r="ALC28" s="84"/>
      <c r="ALD28" s="84"/>
      <c r="ALE28" s="84"/>
      <c r="ALF28" s="84"/>
      <c r="ALG28" s="84"/>
      <c r="ALH28" s="84"/>
      <c r="ALI28" s="84"/>
      <c r="ALJ28" s="84"/>
      <c r="ALK28" s="84"/>
      <c r="ALL28" s="84"/>
      <c r="ALM28" s="84"/>
      <c r="ALN28" s="84"/>
      <c r="ALO28" s="84"/>
      <c r="ALP28" s="84"/>
      <c r="ALQ28" s="84"/>
      <c r="ALR28" s="84"/>
      <c r="ALS28" s="84"/>
      <c r="ALT28" s="84"/>
      <c r="ALU28" s="84"/>
      <c r="ALV28" s="84"/>
      <c r="ALW28" s="84"/>
      <c r="ALX28" s="84"/>
      <c r="ALY28" s="84"/>
      <c r="ALZ28" s="84"/>
      <c r="AMA28" s="84"/>
      <c r="AMB28" s="84"/>
      <c r="AMC28" s="84"/>
      <c r="AMD28" s="84"/>
      <c r="AME28" s="84"/>
      <c r="AMF28" s="84"/>
      <c r="AMG28" s="84"/>
      <c r="AMH28" s="84"/>
      <c r="AMI28" s="84"/>
      <c r="AMJ28" s="84"/>
      <c r="AMK28" s="84"/>
      <c r="AML28" s="84"/>
      <c r="AMM28" s="84"/>
      <c r="AMN28" s="84"/>
      <c r="AMO28" s="84"/>
      <c r="AMP28" s="84"/>
      <c r="AMQ28" s="84"/>
      <c r="AMR28" s="84"/>
      <c r="AMS28" s="84"/>
      <c r="AMT28" s="84"/>
      <c r="AMU28" s="84"/>
      <c r="AMV28" s="84"/>
      <c r="AMW28" s="84"/>
      <c r="AMX28" s="84"/>
      <c r="AMY28" s="84"/>
      <c r="AMZ28" s="84"/>
      <c r="ANA28" s="84"/>
      <c r="ANB28" s="84"/>
      <c r="ANC28" s="84"/>
      <c r="AND28" s="84"/>
      <c r="ANE28" s="84"/>
      <c r="ANF28" s="84"/>
      <c r="ANG28" s="84"/>
      <c r="ANH28" s="84"/>
      <c r="ANI28" s="84"/>
      <c r="ANJ28" s="84"/>
      <c r="ANK28" s="84"/>
      <c r="ANL28" s="84"/>
      <c r="ANM28" s="84"/>
      <c r="ANN28" s="84"/>
      <c r="ANO28" s="84"/>
      <c r="ANP28" s="84"/>
      <c r="ANQ28" s="84"/>
      <c r="ANR28" s="84"/>
      <c r="ANS28" s="84"/>
      <c r="ANT28" s="84"/>
      <c r="ANU28" s="84"/>
      <c r="ANV28" s="84"/>
      <c r="ANW28" s="84"/>
      <c r="ANX28" s="84"/>
      <c r="ANY28" s="84"/>
      <c r="ANZ28" s="84"/>
      <c r="AOA28" s="84"/>
      <c r="AOB28" s="84"/>
      <c r="AOC28" s="84"/>
      <c r="AOD28" s="84"/>
      <c r="AOE28" s="84"/>
      <c r="AOF28" s="84"/>
      <c r="AOG28" s="84"/>
      <c r="AOH28" s="84"/>
      <c r="AOI28" s="84"/>
      <c r="AOJ28" s="84"/>
      <c r="AOK28" s="84"/>
      <c r="AOL28" s="84"/>
      <c r="AOM28" s="84"/>
      <c r="AON28" s="84"/>
      <c r="AOO28" s="84"/>
      <c r="AOP28" s="84"/>
      <c r="AOQ28" s="84"/>
      <c r="AOR28" s="84"/>
      <c r="AOS28" s="84"/>
      <c r="AOT28" s="84"/>
      <c r="AOU28" s="84"/>
      <c r="AOV28" s="84"/>
      <c r="AOW28" s="84"/>
      <c r="AOX28" s="84"/>
      <c r="AOY28" s="84"/>
      <c r="AOZ28" s="84"/>
      <c r="APA28" s="84"/>
      <c r="APB28" s="84"/>
      <c r="APC28" s="84"/>
      <c r="APD28" s="84"/>
      <c r="APE28" s="84"/>
      <c r="APF28" s="84"/>
      <c r="APG28" s="84"/>
      <c r="APH28" s="84"/>
      <c r="API28" s="84"/>
      <c r="APJ28" s="84"/>
      <c r="APK28" s="84"/>
      <c r="APL28" s="84"/>
      <c r="APM28" s="84"/>
      <c r="APN28" s="84"/>
      <c r="APO28" s="84"/>
      <c r="APP28" s="84"/>
      <c r="APQ28" s="84"/>
      <c r="APR28" s="84"/>
      <c r="APS28" s="84"/>
      <c r="APT28" s="84"/>
      <c r="APU28" s="84"/>
      <c r="APV28" s="84"/>
      <c r="APW28" s="84"/>
      <c r="APX28" s="84"/>
      <c r="APY28" s="84"/>
      <c r="APZ28" s="84"/>
      <c r="AQA28" s="84"/>
      <c r="AQB28" s="84"/>
      <c r="AQC28" s="84"/>
      <c r="AQD28" s="84"/>
      <c r="AQE28" s="84"/>
      <c r="AQF28" s="84"/>
      <c r="AQG28" s="84"/>
      <c r="AQH28" s="84"/>
      <c r="AQI28" s="84"/>
      <c r="AQJ28" s="84"/>
      <c r="AQK28" s="84"/>
      <c r="AQL28" s="84"/>
      <c r="AQM28" s="84"/>
      <c r="AQN28" s="84"/>
      <c r="AQO28" s="84"/>
      <c r="AQP28" s="84"/>
      <c r="AQQ28" s="84"/>
      <c r="AQR28" s="84"/>
      <c r="AQS28" s="84"/>
      <c r="AQT28" s="84"/>
      <c r="AQU28" s="84"/>
      <c r="AQV28" s="84"/>
      <c r="AQW28" s="84"/>
      <c r="AQX28" s="84"/>
      <c r="AQY28" s="84"/>
      <c r="AQZ28" s="84"/>
      <c r="ARA28" s="84"/>
      <c r="ARB28" s="84"/>
      <c r="ARC28" s="84"/>
      <c r="ARD28" s="84"/>
      <c r="ARE28" s="84"/>
      <c r="ARF28" s="84"/>
      <c r="ARG28" s="84"/>
      <c r="ARH28" s="84"/>
      <c r="ARI28" s="84"/>
      <c r="ARJ28" s="84"/>
      <c r="ARK28" s="84"/>
      <c r="ARL28" s="84"/>
      <c r="ARM28" s="84"/>
      <c r="ARN28" s="84"/>
      <c r="ARO28" s="84"/>
      <c r="ARP28" s="84"/>
      <c r="ARQ28" s="84"/>
      <c r="ARR28" s="84"/>
      <c r="ARS28" s="84"/>
      <c r="ART28" s="84"/>
      <c r="ARU28" s="84"/>
      <c r="ARV28" s="84"/>
      <c r="ARW28" s="84"/>
      <c r="ARX28" s="84"/>
      <c r="ARY28" s="84"/>
      <c r="ARZ28" s="84"/>
      <c r="ASA28" s="84"/>
      <c r="ASB28" s="84"/>
      <c r="ASC28" s="84"/>
      <c r="ASD28" s="84"/>
      <c r="ASE28" s="84"/>
      <c r="ASF28" s="84"/>
      <c r="ASG28" s="84"/>
      <c r="ASH28" s="84"/>
      <c r="ASI28" s="84"/>
      <c r="ASJ28" s="84"/>
      <c r="ASK28" s="84"/>
      <c r="ASL28" s="84"/>
      <c r="ASM28" s="84"/>
      <c r="ASN28" s="84"/>
      <c r="ASO28" s="84"/>
      <c r="ASP28" s="84"/>
      <c r="ASQ28" s="84"/>
      <c r="ASR28" s="84"/>
      <c r="ASS28" s="84"/>
      <c r="AST28" s="84"/>
      <c r="ASU28" s="84"/>
      <c r="ASV28" s="84"/>
      <c r="ASW28" s="84"/>
      <c r="ASX28" s="84"/>
      <c r="ASY28" s="84"/>
      <c r="ASZ28" s="84"/>
      <c r="ATA28" s="84"/>
      <c r="ATB28" s="84"/>
      <c r="ATC28" s="84"/>
      <c r="ATD28" s="84"/>
      <c r="ATE28" s="84"/>
      <c r="ATF28" s="84"/>
      <c r="ATG28" s="84"/>
      <c r="ATH28" s="84"/>
      <c r="ATI28" s="84"/>
      <c r="ATJ28" s="84"/>
      <c r="ATK28" s="84"/>
      <c r="ATL28" s="84"/>
      <c r="ATM28" s="84"/>
      <c r="ATN28" s="84"/>
      <c r="ATO28" s="84"/>
      <c r="ATP28" s="84"/>
      <c r="ATQ28" s="84"/>
      <c r="ATR28" s="84"/>
      <c r="ATS28" s="84"/>
      <c r="ATT28" s="84"/>
      <c r="ATU28" s="84"/>
      <c r="ATV28" s="84"/>
      <c r="ATW28" s="84"/>
      <c r="ATX28" s="84"/>
      <c r="ATY28" s="84"/>
      <c r="ATZ28" s="84"/>
      <c r="AUA28" s="84"/>
      <c r="AUB28" s="84"/>
      <c r="AUC28" s="84"/>
      <c r="AUD28" s="84"/>
      <c r="AUE28" s="84"/>
      <c r="AUF28" s="84"/>
      <c r="AUG28" s="84"/>
      <c r="AUH28" s="84"/>
      <c r="AUI28" s="84"/>
      <c r="AUJ28" s="84"/>
      <c r="AUK28" s="84"/>
      <c r="AUL28" s="84"/>
      <c r="AUM28" s="84"/>
      <c r="AUN28" s="84"/>
      <c r="AUO28" s="84"/>
      <c r="AUP28" s="84"/>
      <c r="AUQ28" s="84"/>
      <c r="AUR28" s="84"/>
      <c r="AUS28" s="84"/>
      <c r="AUT28" s="84"/>
      <c r="AUU28" s="84"/>
      <c r="AUV28" s="84"/>
      <c r="AUW28" s="84"/>
      <c r="AUX28" s="84"/>
      <c r="AUY28" s="84"/>
      <c r="AUZ28" s="84"/>
      <c r="AVA28" s="84"/>
      <c r="AVB28" s="84"/>
      <c r="AVC28" s="84"/>
      <c r="AVD28" s="84"/>
      <c r="AVE28" s="84"/>
      <c r="AVF28" s="84"/>
      <c r="AVG28" s="84"/>
      <c r="AVH28" s="84"/>
      <c r="AVI28" s="84"/>
      <c r="AVJ28" s="84"/>
      <c r="AVK28" s="84"/>
      <c r="AVL28" s="84"/>
      <c r="AVM28" s="84"/>
      <c r="AVN28" s="84"/>
      <c r="AVO28" s="84"/>
      <c r="AVP28" s="84"/>
      <c r="AVQ28" s="84"/>
      <c r="AVR28" s="84"/>
      <c r="AVS28" s="84"/>
      <c r="AVT28" s="84"/>
      <c r="AVU28" s="84"/>
      <c r="AVV28" s="84"/>
      <c r="AVW28" s="84"/>
      <c r="AVX28" s="84"/>
      <c r="AVY28" s="84"/>
      <c r="AVZ28" s="84"/>
      <c r="AWA28" s="84"/>
      <c r="AWB28" s="84"/>
      <c r="AWC28" s="84"/>
      <c r="AWD28" s="84"/>
      <c r="AWE28" s="84"/>
      <c r="AWF28" s="84"/>
      <c r="AWG28" s="84"/>
      <c r="AWH28" s="84"/>
      <c r="AWI28" s="84"/>
      <c r="AWJ28" s="84"/>
      <c r="AWK28" s="84"/>
      <c r="AWL28" s="84"/>
      <c r="AWM28" s="84"/>
      <c r="AWN28" s="84"/>
      <c r="AWO28" s="84"/>
      <c r="AWP28" s="84"/>
      <c r="AWQ28" s="84"/>
      <c r="AWR28" s="84"/>
      <c r="AWS28" s="84"/>
      <c r="AWT28" s="84"/>
      <c r="AWU28" s="84"/>
      <c r="AWV28" s="84"/>
      <c r="AWW28" s="84"/>
      <c r="AWX28" s="84"/>
      <c r="AWY28" s="84"/>
      <c r="AWZ28" s="84"/>
      <c r="AXA28" s="84"/>
      <c r="AXB28" s="84"/>
      <c r="AXC28" s="84"/>
      <c r="AXD28" s="84"/>
      <c r="AXE28" s="84"/>
      <c r="AXF28" s="84"/>
      <c r="AXG28" s="84"/>
      <c r="AXH28" s="84"/>
      <c r="AXI28" s="84"/>
      <c r="AXJ28" s="84"/>
      <c r="AXK28" s="84"/>
      <c r="AXL28" s="84"/>
      <c r="AXM28" s="84"/>
      <c r="AXN28" s="84"/>
      <c r="AXO28" s="84"/>
      <c r="AXP28" s="84"/>
      <c r="AXQ28" s="84"/>
      <c r="AXR28" s="84"/>
      <c r="AXS28" s="84"/>
      <c r="AXT28" s="84"/>
      <c r="AXU28" s="84"/>
      <c r="AXV28" s="84"/>
      <c r="AXW28" s="84"/>
      <c r="AXX28" s="84"/>
      <c r="AXY28" s="84"/>
      <c r="AXZ28" s="84"/>
      <c r="AYA28" s="84"/>
      <c r="AYB28" s="84"/>
      <c r="AYC28" s="84"/>
      <c r="AYD28" s="84"/>
      <c r="AYE28" s="84"/>
      <c r="AYF28" s="84"/>
      <c r="AYG28" s="84"/>
      <c r="AYH28" s="84"/>
      <c r="AYI28" s="84"/>
      <c r="AYJ28" s="84"/>
      <c r="AYK28" s="84"/>
      <c r="AYL28" s="84"/>
      <c r="AYM28" s="84"/>
      <c r="AYN28" s="84"/>
      <c r="AYO28" s="84"/>
      <c r="AYP28" s="84"/>
      <c r="AYQ28" s="84"/>
      <c r="AYR28" s="84"/>
      <c r="AYS28" s="84"/>
      <c r="AYT28" s="84"/>
      <c r="AYU28" s="84"/>
      <c r="AYV28" s="84"/>
      <c r="AYW28" s="84"/>
      <c r="AYX28" s="84"/>
      <c r="AYY28" s="84"/>
      <c r="AYZ28" s="84"/>
      <c r="AZA28" s="84"/>
      <c r="AZB28" s="84"/>
      <c r="AZC28" s="84"/>
      <c r="AZD28" s="84"/>
      <c r="AZE28" s="84"/>
      <c r="AZF28" s="84"/>
      <c r="AZG28" s="84"/>
      <c r="AZH28" s="84"/>
      <c r="AZI28" s="84"/>
      <c r="AZJ28" s="84"/>
      <c r="AZK28" s="84"/>
      <c r="AZL28" s="84"/>
      <c r="AZM28" s="84"/>
      <c r="AZN28" s="84"/>
      <c r="AZO28" s="84"/>
      <c r="AZP28" s="84"/>
      <c r="AZQ28" s="84"/>
      <c r="AZR28" s="84"/>
      <c r="AZS28" s="84"/>
      <c r="AZT28" s="84"/>
      <c r="AZU28" s="84"/>
      <c r="AZV28" s="84"/>
      <c r="AZW28" s="84"/>
      <c r="AZX28" s="84"/>
      <c r="AZY28" s="84"/>
      <c r="AZZ28" s="84"/>
      <c r="BAA28" s="84"/>
      <c r="BAB28" s="84"/>
      <c r="BAC28" s="84"/>
      <c r="BAD28" s="84"/>
      <c r="BAE28" s="84"/>
      <c r="BAF28" s="84"/>
      <c r="BAG28" s="84"/>
      <c r="BAH28" s="84"/>
      <c r="BAI28" s="84"/>
      <c r="BAJ28" s="84"/>
      <c r="BAK28" s="84"/>
      <c r="BAL28" s="84"/>
      <c r="BAM28" s="84"/>
      <c r="BAN28" s="84"/>
      <c r="BAO28" s="84"/>
      <c r="BAP28" s="84"/>
      <c r="BAQ28" s="84"/>
      <c r="BAR28" s="84"/>
      <c r="BAS28" s="84"/>
      <c r="BAT28" s="84"/>
      <c r="BAU28" s="84"/>
      <c r="BAV28" s="84"/>
      <c r="BAW28" s="84"/>
      <c r="BAX28" s="84"/>
      <c r="BAY28" s="84"/>
      <c r="BAZ28" s="84"/>
      <c r="BBA28" s="84"/>
      <c r="BBB28" s="84"/>
      <c r="BBC28" s="84"/>
      <c r="BBD28" s="84"/>
      <c r="BBE28" s="84"/>
      <c r="BBF28" s="84"/>
      <c r="BBG28" s="84"/>
      <c r="BBH28" s="84"/>
      <c r="BBI28" s="84"/>
      <c r="BBJ28" s="84"/>
      <c r="BBK28" s="84"/>
      <c r="BBL28" s="84"/>
      <c r="BBM28" s="84"/>
      <c r="BBN28" s="84"/>
      <c r="BBO28" s="84"/>
      <c r="BBP28" s="84"/>
      <c r="BBQ28" s="84"/>
      <c r="BBR28" s="84"/>
      <c r="BBS28" s="84"/>
      <c r="BBT28" s="84"/>
      <c r="BBU28" s="84"/>
      <c r="BBV28" s="84"/>
      <c r="BBW28" s="84"/>
      <c r="BBX28" s="84"/>
      <c r="BBY28" s="84"/>
      <c r="BBZ28" s="84"/>
      <c r="BCA28" s="84"/>
      <c r="BCB28" s="84"/>
      <c r="BCC28" s="84"/>
      <c r="BCD28" s="84"/>
      <c r="BCE28" s="84"/>
      <c r="BCF28" s="84"/>
      <c r="BCG28" s="84"/>
      <c r="BCH28" s="84"/>
      <c r="BCI28" s="84"/>
      <c r="BCJ28" s="84"/>
      <c r="BCK28" s="84"/>
      <c r="BCL28" s="84"/>
      <c r="BCM28" s="84"/>
      <c r="BCN28" s="84"/>
      <c r="BCO28" s="84"/>
      <c r="BCP28" s="84"/>
      <c r="BCQ28" s="84"/>
      <c r="BCR28" s="84"/>
      <c r="BCS28" s="84"/>
      <c r="BCT28" s="84"/>
      <c r="BCU28" s="84"/>
      <c r="BCV28" s="84"/>
      <c r="BCW28" s="84"/>
      <c r="BCX28" s="84"/>
      <c r="BCY28" s="84"/>
      <c r="BCZ28" s="84"/>
      <c r="BDA28" s="84"/>
      <c r="BDB28" s="84"/>
      <c r="BDC28" s="84"/>
      <c r="BDD28" s="84"/>
      <c r="BDE28" s="84"/>
      <c r="BDF28" s="84"/>
      <c r="BDG28" s="84"/>
      <c r="BDH28" s="84"/>
      <c r="BDI28" s="84"/>
      <c r="BDJ28" s="84"/>
      <c r="BDK28" s="84"/>
      <c r="BDL28" s="84"/>
      <c r="BDM28" s="84"/>
      <c r="BDN28" s="84"/>
      <c r="BDO28" s="84"/>
      <c r="BDP28" s="84"/>
      <c r="BDQ28" s="84"/>
      <c r="BDR28" s="84"/>
      <c r="BDS28" s="84"/>
      <c r="BDT28" s="84"/>
      <c r="BDU28" s="84"/>
      <c r="BDV28" s="84"/>
      <c r="BDW28" s="84"/>
      <c r="BDX28" s="84"/>
      <c r="BDY28" s="84"/>
      <c r="BDZ28" s="84"/>
      <c r="BEA28" s="84"/>
      <c r="BEB28" s="84"/>
      <c r="BEC28" s="84"/>
      <c r="BED28" s="84"/>
      <c r="BEE28" s="84"/>
      <c r="BEF28" s="84"/>
      <c r="BEG28" s="84"/>
      <c r="BEH28" s="84"/>
      <c r="BEI28" s="84"/>
      <c r="BEJ28" s="84"/>
      <c r="BEK28" s="84"/>
      <c r="BEL28" s="84"/>
      <c r="BEM28" s="84"/>
      <c r="BEN28" s="84"/>
      <c r="BEO28" s="84"/>
      <c r="BEP28" s="84"/>
      <c r="BEQ28" s="84"/>
      <c r="BER28" s="84"/>
      <c r="BES28" s="84"/>
      <c r="BET28" s="84"/>
      <c r="BEU28" s="84"/>
      <c r="BEV28" s="84"/>
      <c r="BEW28" s="84"/>
      <c r="BEX28" s="84"/>
      <c r="BEY28" s="84"/>
      <c r="BEZ28" s="84"/>
      <c r="BFA28" s="84"/>
      <c r="BFB28" s="84"/>
      <c r="BFC28" s="84"/>
      <c r="BFD28" s="84"/>
      <c r="BFE28" s="84"/>
      <c r="BFF28" s="84"/>
      <c r="BFG28" s="84"/>
      <c r="BFH28" s="84"/>
      <c r="BFI28" s="84"/>
      <c r="BFJ28" s="84"/>
      <c r="BFK28" s="84"/>
      <c r="BFL28" s="84"/>
      <c r="BFM28" s="84"/>
      <c r="BFN28" s="84"/>
      <c r="BFO28" s="84"/>
      <c r="BFP28" s="84"/>
      <c r="BFQ28" s="84"/>
      <c r="BFR28" s="84"/>
      <c r="BFS28" s="84"/>
      <c r="BFT28" s="84"/>
      <c r="BFU28" s="84"/>
      <c r="BFV28" s="84"/>
      <c r="BFW28" s="84"/>
      <c r="BFX28" s="84"/>
      <c r="BFY28" s="84"/>
      <c r="BFZ28" s="84"/>
      <c r="BGA28" s="84"/>
      <c r="BGB28" s="84"/>
      <c r="BGC28" s="84"/>
      <c r="BGD28" s="84"/>
      <c r="BGE28" s="84"/>
      <c r="BGF28" s="84"/>
      <c r="BGG28" s="84"/>
      <c r="BGH28" s="84"/>
      <c r="BGI28" s="84"/>
      <c r="BGJ28" s="84"/>
      <c r="BGK28" s="84"/>
      <c r="BGL28" s="84"/>
      <c r="BGM28" s="84"/>
      <c r="BGN28" s="84"/>
      <c r="BGO28" s="84"/>
      <c r="BGP28" s="84"/>
      <c r="BGQ28" s="84"/>
      <c r="BGR28" s="84"/>
      <c r="BGS28" s="84"/>
      <c r="BGT28" s="84"/>
      <c r="BGU28" s="84"/>
      <c r="BGV28" s="84"/>
      <c r="BGW28" s="84"/>
      <c r="BGX28" s="84"/>
      <c r="BGY28" s="84"/>
      <c r="BGZ28" s="84"/>
      <c r="BHA28" s="84"/>
      <c r="BHB28" s="84"/>
      <c r="BHC28" s="84"/>
      <c r="BHD28" s="84"/>
      <c r="BHE28" s="84"/>
      <c r="BHF28" s="84"/>
      <c r="BHG28" s="84"/>
      <c r="BHH28" s="84"/>
      <c r="BHI28" s="84"/>
      <c r="BHJ28" s="84"/>
      <c r="BHK28" s="84"/>
      <c r="BHL28" s="84"/>
      <c r="BHM28" s="84"/>
      <c r="BHN28" s="84"/>
      <c r="BHO28" s="84"/>
      <c r="BHP28" s="84"/>
      <c r="BHQ28" s="84"/>
      <c r="BHR28" s="84"/>
      <c r="BHS28" s="84"/>
      <c r="BHT28" s="84"/>
      <c r="BHU28" s="84"/>
      <c r="BHV28" s="84"/>
      <c r="BHW28" s="84"/>
      <c r="BHX28" s="84"/>
      <c r="BHY28" s="84"/>
      <c r="BHZ28" s="84"/>
      <c r="BIA28" s="84"/>
      <c r="BIB28" s="84"/>
      <c r="BIC28" s="84"/>
      <c r="BID28" s="84"/>
      <c r="BIE28" s="84"/>
      <c r="BIF28" s="84"/>
      <c r="BIG28" s="84"/>
      <c r="BIH28" s="84"/>
      <c r="BII28" s="84"/>
      <c r="BIJ28" s="84"/>
      <c r="BIK28" s="84"/>
      <c r="BIL28" s="84"/>
      <c r="BIM28" s="84"/>
      <c r="BIN28" s="84"/>
      <c r="BIO28" s="84"/>
      <c r="BIP28" s="84"/>
      <c r="BIQ28" s="84"/>
      <c r="BIR28" s="84"/>
      <c r="BIS28" s="84"/>
      <c r="BIT28" s="84"/>
      <c r="BIU28" s="84"/>
      <c r="BIV28" s="84"/>
      <c r="BIW28" s="84"/>
      <c r="BIX28" s="84"/>
      <c r="BIY28" s="84"/>
      <c r="BIZ28" s="84"/>
      <c r="BJA28" s="84"/>
      <c r="BJB28" s="84"/>
      <c r="BJC28" s="84"/>
      <c r="BJD28" s="84"/>
      <c r="BJE28" s="84"/>
      <c r="BJF28" s="84"/>
      <c r="BJG28" s="84"/>
      <c r="BJH28" s="84"/>
      <c r="BJI28" s="84"/>
      <c r="BJJ28" s="84"/>
      <c r="BJK28" s="84"/>
      <c r="BJL28" s="84"/>
      <c r="BJM28" s="84"/>
      <c r="BJN28" s="84"/>
      <c r="BJO28" s="84"/>
      <c r="BJP28" s="84"/>
      <c r="BJQ28" s="84"/>
      <c r="BJR28" s="84"/>
      <c r="BJS28" s="84"/>
      <c r="BJT28" s="84"/>
      <c r="BJU28" s="84"/>
      <c r="BJV28" s="84"/>
      <c r="BJW28" s="84"/>
      <c r="BJX28" s="84"/>
      <c r="BJY28" s="84"/>
      <c r="BJZ28" s="84"/>
      <c r="BKA28" s="84"/>
      <c r="BKB28" s="84"/>
      <c r="BKC28" s="84"/>
      <c r="BKD28" s="84"/>
      <c r="BKE28" s="84"/>
      <c r="BKF28" s="84"/>
      <c r="BKG28" s="84"/>
      <c r="BKH28" s="84"/>
      <c r="BKI28" s="84"/>
      <c r="BKJ28" s="84"/>
      <c r="BKK28" s="84"/>
      <c r="BKL28" s="84"/>
      <c r="BKM28" s="84"/>
      <c r="BKN28" s="84"/>
      <c r="BKO28" s="84"/>
      <c r="BKP28" s="84"/>
      <c r="BKQ28" s="84"/>
      <c r="BKR28" s="84"/>
      <c r="BKS28" s="84"/>
      <c r="BKT28" s="84"/>
      <c r="BKU28" s="84"/>
      <c r="BKV28" s="84"/>
      <c r="BKW28" s="84"/>
      <c r="BKX28" s="84"/>
      <c r="BKY28" s="84"/>
      <c r="BKZ28" s="84"/>
      <c r="BLA28" s="84"/>
      <c r="BLB28" s="84"/>
      <c r="BLC28" s="84"/>
      <c r="BLD28" s="84"/>
      <c r="BLE28" s="84"/>
      <c r="BLF28" s="84"/>
      <c r="BLG28" s="84"/>
      <c r="BLH28" s="84"/>
      <c r="BLI28" s="84"/>
      <c r="BLJ28" s="84"/>
      <c r="BLK28" s="84"/>
      <c r="BLL28" s="84"/>
      <c r="BLM28" s="84"/>
      <c r="BLN28" s="84"/>
      <c r="BLO28" s="84"/>
      <c r="BLP28" s="84"/>
      <c r="BLQ28" s="84"/>
      <c r="BLR28" s="84"/>
      <c r="BLS28" s="84"/>
      <c r="BLT28" s="84"/>
      <c r="BLU28" s="84"/>
      <c r="BLV28" s="84"/>
      <c r="BLW28" s="84"/>
      <c r="BLX28" s="84"/>
      <c r="BLY28" s="84"/>
      <c r="BLZ28" s="84"/>
      <c r="BMA28" s="84"/>
      <c r="BMB28" s="84"/>
      <c r="BMC28" s="84"/>
      <c r="BMD28" s="84"/>
      <c r="BME28" s="84"/>
      <c r="BMF28" s="84"/>
      <c r="BMG28" s="84"/>
      <c r="BMH28" s="84"/>
      <c r="BMI28" s="84"/>
      <c r="BMJ28" s="84"/>
      <c r="BMK28" s="84"/>
      <c r="BML28" s="84"/>
      <c r="BMM28" s="84"/>
      <c r="BMN28" s="84"/>
      <c r="BMO28" s="84"/>
      <c r="BMP28" s="84"/>
      <c r="BMQ28" s="84"/>
      <c r="BMR28" s="84"/>
      <c r="BMS28" s="84"/>
      <c r="BMT28" s="84"/>
      <c r="BMU28" s="84"/>
      <c r="BMV28" s="84"/>
      <c r="BMW28" s="84"/>
      <c r="BMX28" s="84"/>
      <c r="BMY28" s="84"/>
      <c r="BMZ28" s="84"/>
      <c r="BNA28" s="84"/>
      <c r="BNB28" s="84"/>
      <c r="BNC28" s="84"/>
      <c r="BND28" s="84"/>
      <c r="BNE28" s="84"/>
      <c r="BNF28" s="84"/>
      <c r="BNG28" s="84"/>
      <c r="BNH28" s="84"/>
      <c r="BNI28" s="84"/>
      <c r="BNJ28" s="84"/>
      <c r="BNK28" s="84"/>
      <c r="BNL28" s="84"/>
      <c r="BNM28" s="84"/>
      <c r="BNN28" s="84"/>
      <c r="BNO28" s="84"/>
      <c r="BNP28" s="84"/>
      <c r="BNQ28" s="84"/>
      <c r="BNR28" s="84"/>
      <c r="BNS28" s="84"/>
      <c r="BNT28" s="84"/>
      <c r="BNU28" s="84"/>
      <c r="BNV28" s="84"/>
      <c r="BNW28" s="84"/>
      <c r="BNX28" s="84"/>
      <c r="BNY28" s="84"/>
      <c r="BNZ28" s="84"/>
      <c r="BOA28" s="84"/>
      <c r="BOB28" s="84"/>
      <c r="BOC28" s="84"/>
      <c r="BOD28" s="84"/>
      <c r="BOE28" s="84"/>
      <c r="BOF28" s="84"/>
      <c r="BOG28" s="84"/>
      <c r="BOH28" s="84"/>
      <c r="BOI28" s="84"/>
      <c r="BOJ28" s="84"/>
      <c r="BOK28" s="84"/>
      <c r="BOL28" s="84"/>
      <c r="BOM28" s="84"/>
      <c r="BON28" s="84"/>
      <c r="BOO28" s="84"/>
      <c r="BOP28" s="84"/>
      <c r="BOQ28" s="84"/>
      <c r="BOR28" s="84"/>
      <c r="BOS28" s="84"/>
      <c r="BOT28" s="84"/>
      <c r="BOU28" s="84"/>
      <c r="BOV28" s="84"/>
      <c r="BOW28" s="84"/>
      <c r="BOX28" s="84"/>
      <c r="BOY28" s="84"/>
      <c r="BOZ28" s="84"/>
      <c r="BPA28" s="84"/>
      <c r="BPB28" s="84"/>
      <c r="BPC28" s="84"/>
      <c r="BPD28" s="84"/>
      <c r="BPE28" s="84"/>
      <c r="BPF28" s="84"/>
      <c r="BPG28" s="84"/>
      <c r="BPH28" s="84"/>
      <c r="BPI28" s="84"/>
      <c r="BPJ28" s="84"/>
      <c r="BPK28" s="84"/>
      <c r="BPL28" s="84"/>
      <c r="BPM28" s="84"/>
      <c r="BPN28" s="84"/>
      <c r="BPO28" s="84"/>
      <c r="BPP28" s="84"/>
      <c r="BPQ28" s="84"/>
      <c r="BPR28" s="84"/>
      <c r="BPS28" s="84"/>
      <c r="BPT28" s="84"/>
      <c r="BPU28" s="84"/>
      <c r="BPV28" s="84"/>
      <c r="BPW28" s="84"/>
      <c r="BPX28" s="84"/>
      <c r="BPY28" s="84"/>
      <c r="BPZ28" s="84"/>
      <c r="BQA28" s="84"/>
      <c r="BQB28" s="84"/>
      <c r="BQC28" s="84"/>
      <c r="BQD28" s="84"/>
      <c r="BQE28" s="84"/>
      <c r="BQF28" s="84"/>
      <c r="BQG28" s="84"/>
      <c r="BQH28" s="84"/>
      <c r="BQI28" s="84"/>
      <c r="BQJ28" s="84"/>
      <c r="BQK28" s="84"/>
      <c r="BQL28" s="84"/>
      <c r="BQM28" s="84"/>
      <c r="BQN28" s="84"/>
      <c r="BQO28" s="84"/>
      <c r="BQP28" s="84"/>
      <c r="BQQ28" s="84"/>
      <c r="BQR28" s="84"/>
      <c r="BQS28" s="84"/>
      <c r="BQT28" s="84"/>
      <c r="BQU28" s="84"/>
      <c r="BQV28" s="84"/>
      <c r="BQW28" s="84"/>
      <c r="BQX28" s="84"/>
      <c r="BQY28" s="84"/>
      <c r="BQZ28" s="84"/>
      <c r="BRA28" s="84"/>
      <c r="BRB28" s="84"/>
      <c r="BRC28" s="84"/>
      <c r="BRD28" s="84"/>
      <c r="BRE28" s="84"/>
      <c r="BRF28" s="84"/>
      <c r="BRG28" s="84"/>
      <c r="BRH28" s="84"/>
      <c r="BRI28" s="84"/>
      <c r="BRJ28" s="84"/>
      <c r="BRK28" s="84"/>
      <c r="BRL28" s="84"/>
      <c r="BRM28" s="84"/>
      <c r="BRN28" s="84"/>
      <c r="BRO28" s="84"/>
      <c r="BRP28" s="84"/>
      <c r="BRQ28" s="84"/>
      <c r="BRR28" s="84"/>
      <c r="BRS28" s="84"/>
      <c r="BRT28" s="84"/>
      <c r="BRU28" s="84"/>
      <c r="BRV28" s="84"/>
      <c r="BRW28" s="84"/>
      <c r="BRX28" s="84"/>
      <c r="BRY28" s="84"/>
      <c r="BRZ28" s="84"/>
      <c r="BSA28" s="84"/>
      <c r="BSB28" s="84"/>
      <c r="BSC28" s="84"/>
      <c r="BSD28" s="84"/>
      <c r="BSE28" s="84"/>
      <c r="BSF28" s="84"/>
      <c r="BSG28" s="84"/>
      <c r="BSH28" s="84"/>
      <c r="BSI28" s="84"/>
      <c r="BSJ28" s="84"/>
      <c r="BSK28" s="84"/>
      <c r="BSL28" s="84"/>
      <c r="BSM28" s="84"/>
      <c r="BSN28" s="84"/>
      <c r="BSO28" s="84"/>
      <c r="BSP28" s="84"/>
      <c r="BSQ28" s="84"/>
      <c r="BSR28" s="84"/>
      <c r="BSS28" s="84"/>
      <c r="BST28" s="84"/>
      <c r="BSU28" s="84"/>
      <c r="BSV28" s="84"/>
      <c r="BSW28" s="84"/>
      <c r="BSX28" s="84"/>
      <c r="BSY28" s="84"/>
      <c r="BSZ28" s="84"/>
      <c r="BTA28" s="84"/>
      <c r="BTB28" s="84"/>
      <c r="BTC28" s="84"/>
      <c r="BTD28" s="84"/>
      <c r="BTE28" s="84"/>
      <c r="BTF28" s="84"/>
      <c r="BTG28" s="84"/>
      <c r="BTH28" s="84"/>
      <c r="BTI28" s="84"/>
      <c r="BTJ28" s="84"/>
      <c r="BTK28" s="84"/>
      <c r="BTL28" s="84"/>
      <c r="BTM28" s="84"/>
      <c r="BTN28" s="84"/>
      <c r="BTO28" s="84"/>
      <c r="BTP28" s="84"/>
      <c r="BTQ28" s="84"/>
      <c r="BTR28" s="84"/>
      <c r="BTS28" s="84"/>
      <c r="BTT28" s="84"/>
      <c r="BTU28" s="84"/>
      <c r="BTV28" s="84"/>
      <c r="BTW28" s="84"/>
      <c r="BTX28" s="84"/>
      <c r="BTY28" s="84"/>
      <c r="BTZ28" s="84"/>
      <c r="BUA28" s="84"/>
      <c r="BUB28" s="84"/>
      <c r="BUC28" s="84"/>
      <c r="BUD28" s="84"/>
      <c r="BUE28" s="84"/>
      <c r="BUF28" s="84"/>
      <c r="BUG28" s="84"/>
      <c r="BUH28" s="84"/>
      <c r="BUI28" s="84"/>
      <c r="BUJ28" s="84"/>
      <c r="BUK28" s="84"/>
      <c r="BUL28" s="84"/>
      <c r="BUM28" s="84"/>
      <c r="BUN28" s="84"/>
      <c r="BUO28" s="84"/>
      <c r="BUP28" s="84"/>
      <c r="BUQ28" s="84"/>
      <c r="BUR28" s="84"/>
      <c r="BUS28" s="84"/>
      <c r="BUT28" s="84"/>
      <c r="BUU28" s="84"/>
      <c r="BUV28" s="84"/>
      <c r="BUW28" s="84"/>
      <c r="BUX28" s="84"/>
      <c r="BUY28" s="84"/>
      <c r="BUZ28" s="84"/>
      <c r="BVA28" s="84"/>
      <c r="BVB28" s="84"/>
      <c r="BVC28" s="84"/>
      <c r="BVD28" s="84"/>
      <c r="BVE28" s="84"/>
      <c r="BVF28" s="84"/>
      <c r="BVG28" s="84"/>
      <c r="BVH28" s="84"/>
      <c r="BVI28" s="84"/>
      <c r="BVJ28" s="84"/>
      <c r="BVK28" s="84"/>
      <c r="BVL28" s="84"/>
      <c r="BVM28" s="84"/>
      <c r="BVN28" s="84"/>
      <c r="BVO28" s="84"/>
      <c r="BVP28" s="84"/>
      <c r="BVQ28" s="84"/>
      <c r="BVR28" s="84"/>
      <c r="BVS28" s="84"/>
      <c r="BVT28" s="84"/>
      <c r="BVU28" s="84"/>
      <c r="BVV28" s="84"/>
      <c r="BVW28" s="84"/>
      <c r="BVX28" s="84"/>
      <c r="BVY28" s="84"/>
      <c r="BVZ28" s="84"/>
      <c r="BWA28" s="84"/>
      <c r="BWB28" s="84"/>
      <c r="BWC28" s="84"/>
      <c r="BWD28" s="84"/>
      <c r="BWE28" s="84"/>
      <c r="BWF28" s="84"/>
      <c r="BWG28" s="84"/>
      <c r="BWH28" s="84"/>
      <c r="BWI28" s="84"/>
      <c r="BWJ28" s="84"/>
      <c r="BWK28" s="84"/>
      <c r="BWL28" s="84"/>
      <c r="BWM28" s="84"/>
      <c r="BWN28" s="84"/>
      <c r="BWO28" s="84"/>
      <c r="BWP28" s="84"/>
      <c r="BWQ28" s="84"/>
      <c r="BWR28" s="84"/>
      <c r="BWS28" s="84"/>
      <c r="BWT28" s="84"/>
      <c r="BWU28" s="84"/>
      <c r="BWV28" s="84"/>
      <c r="BWW28" s="84"/>
      <c r="BWX28" s="84"/>
      <c r="BWY28" s="84"/>
      <c r="BWZ28" s="84"/>
      <c r="BXA28" s="84"/>
      <c r="BXB28" s="84"/>
      <c r="BXC28" s="84"/>
      <c r="BXD28" s="84"/>
      <c r="BXE28" s="84"/>
      <c r="BXF28" s="84"/>
      <c r="BXG28" s="84"/>
      <c r="BXH28" s="84"/>
      <c r="BXI28" s="84"/>
      <c r="BXJ28" s="84"/>
      <c r="BXK28" s="84"/>
      <c r="BXL28" s="84"/>
      <c r="BXM28" s="84"/>
      <c r="BXN28" s="84"/>
      <c r="BXO28" s="84"/>
      <c r="BXP28" s="84"/>
      <c r="BXQ28" s="84"/>
      <c r="BXR28" s="84"/>
      <c r="BXS28" s="84"/>
      <c r="BXT28" s="84"/>
      <c r="BXU28" s="84"/>
      <c r="BXV28" s="84"/>
      <c r="BXW28" s="84"/>
      <c r="BXX28" s="84"/>
      <c r="BXY28" s="84"/>
      <c r="BXZ28" s="84"/>
      <c r="BYA28" s="84"/>
      <c r="BYB28" s="84"/>
      <c r="BYC28" s="84"/>
      <c r="BYD28" s="84"/>
      <c r="BYE28" s="84"/>
      <c r="BYF28" s="84"/>
      <c r="BYG28" s="84"/>
      <c r="BYH28" s="84"/>
      <c r="BYI28" s="84"/>
      <c r="BYJ28" s="84"/>
      <c r="BYK28" s="84"/>
      <c r="BYL28" s="84"/>
      <c r="BYM28" s="84"/>
      <c r="BYN28" s="84"/>
      <c r="BYO28" s="84"/>
      <c r="BYP28" s="84"/>
      <c r="BYQ28" s="84"/>
      <c r="BYR28" s="84"/>
      <c r="BYS28" s="84"/>
      <c r="BYT28" s="84"/>
      <c r="BYU28" s="84"/>
      <c r="BYV28" s="84"/>
      <c r="BYW28" s="84"/>
      <c r="BYX28" s="84"/>
      <c r="BYY28" s="84"/>
      <c r="BYZ28" s="84"/>
      <c r="BZA28" s="84"/>
      <c r="BZB28" s="84"/>
      <c r="BZC28" s="84"/>
      <c r="BZD28" s="84"/>
      <c r="BZE28" s="84"/>
      <c r="BZF28" s="84"/>
      <c r="BZG28" s="84"/>
      <c r="BZH28" s="84"/>
      <c r="BZI28" s="84"/>
      <c r="BZJ28" s="84"/>
      <c r="BZK28" s="84"/>
      <c r="BZL28" s="84"/>
      <c r="BZM28" s="84"/>
      <c r="BZN28" s="84"/>
      <c r="BZO28" s="84"/>
      <c r="BZP28" s="84"/>
      <c r="BZQ28" s="84"/>
      <c r="BZR28" s="84"/>
      <c r="BZS28" s="84"/>
      <c r="BZT28" s="84"/>
      <c r="BZU28" s="84"/>
      <c r="BZV28" s="84"/>
      <c r="BZW28" s="84"/>
      <c r="BZX28" s="84"/>
      <c r="BZY28" s="84"/>
      <c r="BZZ28" s="84"/>
      <c r="CAA28" s="84"/>
      <c r="CAB28" s="84"/>
      <c r="CAC28" s="84"/>
      <c r="CAD28" s="84"/>
      <c r="CAE28" s="84"/>
      <c r="CAF28" s="84"/>
      <c r="CAG28" s="84"/>
      <c r="CAH28" s="84"/>
      <c r="CAI28" s="84"/>
      <c r="CAJ28" s="84"/>
      <c r="CAK28" s="84"/>
      <c r="CAL28" s="84"/>
      <c r="CAM28" s="84"/>
      <c r="CAN28" s="84"/>
      <c r="CAO28" s="84"/>
      <c r="CAP28" s="84"/>
      <c r="CAQ28" s="84"/>
      <c r="CAR28" s="84"/>
      <c r="CAS28" s="84"/>
      <c r="CAT28" s="84"/>
      <c r="CAU28" s="84"/>
      <c r="CAV28" s="84"/>
      <c r="CAW28" s="84"/>
      <c r="CAX28" s="84"/>
      <c r="CAY28" s="84"/>
      <c r="CAZ28" s="84"/>
      <c r="CBA28" s="84"/>
      <c r="CBB28" s="84"/>
      <c r="CBC28" s="84"/>
      <c r="CBD28" s="84"/>
      <c r="CBE28" s="84"/>
      <c r="CBF28" s="84"/>
      <c r="CBG28" s="84"/>
      <c r="CBH28" s="84"/>
      <c r="CBI28" s="84"/>
      <c r="CBJ28" s="84"/>
      <c r="CBK28" s="84"/>
      <c r="CBL28" s="84"/>
      <c r="CBM28" s="84"/>
      <c r="CBN28" s="84"/>
      <c r="CBO28" s="84"/>
      <c r="CBP28" s="84"/>
      <c r="CBQ28" s="84"/>
      <c r="CBR28" s="84"/>
      <c r="CBS28" s="84"/>
      <c r="CBT28" s="84"/>
      <c r="CBU28" s="84"/>
      <c r="CBV28" s="84"/>
      <c r="CBW28" s="84"/>
      <c r="CBX28" s="84"/>
      <c r="CBY28" s="84"/>
      <c r="CBZ28" s="84"/>
      <c r="CCA28" s="84"/>
      <c r="CCB28" s="84"/>
      <c r="CCC28" s="84"/>
      <c r="CCD28" s="84"/>
      <c r="CCE28" s="84"/>
      <c r="CCF28" s="84"/>
      <c r="CCG28" s="84"/>
      <c r="CCH28" s="84"/>
      <c r="CCI28" s="84"/>
      <c r="CCJ28" s="84"/>
      <c r="CCK28" s="84"/>
      <c r="CCL28" s="84"/>
      <c r="CCM28" s="84"/>
      <c r="CCN28" s="84"/>
      <c r="CCO28" s="84"/>
      <c r="CCP28" s="84"/>
      <c r="CCQ28" s="84"/>
      <c r="CCR28" s="84"/>
      <c r="CCS28" s="84"/>
      <c r="CCT28" s="84"/>
      <c r="CCU28" s="84"/>
      <c r="CCV28" s="84"/>
      <c r="CCW28" s="84"/>
      <c r="CCX28" s="84"/>
      <c r="CCY28" s="84"/>
      <c r="CCZ28" s="84"/>
      <c r="CDA28" s="84"/>
      <c r="CDB28" s="84"/>
      <c r="CDC28" s="84"/>
      <c r="CDD28" s="84"/>
      <c r="CDE28" s="84"/>
      <c r="CDF28" s="84"/>
      <c r="CDG28" s="84"/>
      <c r="CDH28" s="84"/>
      <c r="CDI28" s="84"/>
      <c r="CDJ28" s="84"/>
      <c r="CDK28" s="84"/>
      <c r="CDL28" s="84"/>
      <c r="CDM28" s="84"/>
      <c r="CDN28" s="84"/>
      <c r="CDO28" s="84"/>
      <c r="CDP28" s="84"/>
      <c r="CDQ28" s="84"/>
      <c r="CDR28" s="84"/>
      <c r="CDS28" s="84"/>
      <c r="CDT28" s="84"/>
      <c r="CDU28" s="84"/>
      <c r="CDV28" s="84"/>
      <c r="CDW28" s="84"/>
      <c r="CDX28" s="84"/>
      <c r="CDY28" s="84"/>
      <c r="CDZ28" s="84"/>
      <c r="CEA28" s="84"/>
      <c r="CEB28" s="84"/>
      <c r="CEC28" s="84"/>
      <c r="CED28" s="84"/>
      <c r="CEE28" s="84"/>
      <c r="CEF28" s="84"/>
      <c r="CEG28" s="84"/>
      <c r="CEH28" s="84"/>
      <c r="CEI28" s="84"/>
      <c r="CEJ28" s="84"/>
      <c r="CEK28" s="84"/>
      <c r="CEL28" s="84"/>
      <c r="CEM28" s="84"/>
      <c r="CEN28" s="84"/>
      <c r="CEO28" s="84"/>
      <c r="CEP28" s="84"/>
      <c r="CEQ28" s="84"/>
      <c r="CER28" s="84"/>
      <c r="CES28" s="84"/>
      <c r="CET28" s="84"/>
      <c r="CEU28" s="84"/>
      <c r="CEV28" s="84"/>
      <c r="CEW28" s="84"/>
      <c r="CEX28" s="84"/>
      <c r="CEY28" s="84"/>
      <c r="CEZ28" s="84"/>
      <c r="CFA28" s="84"/>
      <c r="CFB28" s="84"/>
      <c r="CFC28" s="84"/>
      <c r="CFD28" s="84"/>
      <c r="CFE28" s="84"/>
      <c r="CFF28" s="84"/>
      <c r="CFG28" s="84"/>
      <c r="CFH28" s="84"/>
      <c r="CFI28" s="84"/>
      <c r="CFJ28" s="84"/>
      <c r="CFK28" s="84"/>
      <c r="CFL28" s="84"/>
      <c r="CFM28" s="84"/>
      <c r="CFN28" s="84"/>
      <c r="CFO28" s="84"/>
      <c r="CFP28" s="84"/>
      <c r="CFQ28" s="84"/>
      <c r="CFR28" s="84"/>
      <c r="CFS28" s="84"/>
      <c r="CFT28" s="84"/>
      <c r="CFU28" s="84"/>
      <c r="CFV28" s="84"/>
      <c r="CFW28" s="84"/>
      <c r="CFX28" s="84"/>
      <c r="CFY28" s="84"/>
      <c r="CFZ28" s="84"/>
      <c r="CGA28" s="84"/>
      <c r="CGB28" s="84"/>
      <c r="CGC28" s="84"/>
      <c r="CGD28" s="84"/>
      <c r="CGE28" s="84"/>
      <c r="CGF28" s="84"/>
      <c r="CGG28" s="84"/>
      <c r="CGH28" s="84"/>
      <c r="CGI28" s="84"/>
      <c r="CGJ28" s="84"/>
      <c r="CGK28" s="84"/>
      <c r="CGL28" s="84"/>
      <c r="CGM28" s="84"/>
      <c r="CGN28" s="84"/>
      <c r="CGO28" s="84"/>
      <c r="CGP28" s="84"/>
      <c r="CGQ28" s="84"/>
      <c r="CGR28" s="84"/>
      <c r="CGS28" s="84"/>
      <c r="CGT28" s="84"/>
      <c r="CGU28" s="84"/>
      <c r="CGV28" s="84"/>
      <c r="CGW28" s="84"/>
      <c r="CGX28" s="84"/>
      <c r="CGY28" s="84"/>
      <c r="CGZ28" s="84"/>
      <c r="CHA28" s="84"/>
      <c r="CHB28" s="84"/>
      <c r="CHC28" s="84"/>
      <c r="CHD28" s="84"/>
      <c r="CHE28" s="84"/>
      <c r="CHF28" s="84"/>
      <c r="CHG28" s="84"/>
      <c r="CHH28" s="84"/>
      <c r="CHI28" s="84"/>
      <c r="CHJ28" s="84"/>
      <c r="CHK28" s="84"/>
      <c r="CHL28" s="84"/>
      <c r="CHM28" s="84"/>
      <c r="CHN28" s="84"/>
      <c r="CHO28" s="84"/>
      <c r="CHP28" s="84"/>
      <c r="CHQ28" s="84"/>
      <c r="CHR28" s="84"/>
      <c r="CHS28" s="84"/>
      <c r="CHT28" s="84"/>
      <c r="CHU28" s="84"/>
      <c r="CHV28" s="84"/>
      <c r="CHW28" s="84"/>
      <c r="CHX28" s="84"/>
      <c r="CHY28" s="84"/>
      <c r="CHZ28" s="84"/>
      <c r="CIA28" s="84"/>
      <c r="CIB28" s="84"/>
      <c r="CIC28" s="84"/>
      <c r="CID28" s="84"/>
      <c r="CIE28" s="84"/>
      <c r="CIF28" s="84"/>
      <c r="CIG28" s="84"/>
      <c r="CIH28" s="84"/>
      <c r="CII28" s="84"/>
      <c r="CIJ28" s="84"/>
      <c r="CIK28" s="84"/>
      <c r="CIL28" s="84"/>
      <c r="CIM28" s="84"/>
      <c r="CIN28" s="84"/>
      <c r="CIO28" s="84"/>
      <c r="CIP28" s="84"/>
      <c r="CIQ28" s="84"/>
      <c r="CIR28" s="84"/>
      <c r="CIS28" s="84"/>
      <c r="CIT28" s="84"/>
      <c r="CIU28" s="84"/>
      <c r="CIV28" s="84"/>
      <c r="CIW28" s="84"/>
      <c r="CIX28" s="84"/>
      <c r="CIY28" s="84"/>
      <c r="CIZ28" s="84"/>
      <c r="CJA28" s="84"/>
      <c r="CJB28" s="84"/>
      <c r="CJC28" s="84"/>
      <c r="CJD28" s="84"/>
      <c r="CJE28" s="84"/>
      <c r="CJF28" s="84"/>
      <c r="CJG28" s="84"/>
      <c r="CJH28" s="84"/>
      <c r="CJI28" s="84"/>
      <c r="CJJ28" s="84"/>
      <c r="CJK28" s="84"/>
      <c r="CJL28" s="84"/>
      <c r="CJM28" s="84"/>
      <c r="CJN28" s="84"/>
      <c r="CJO28" s="84"/>
      <c r="CJP28" s="84"/>
      <c r="CJQ28" s="84"/>
      <c r="CJR28" s="84"/>
      <c r="CJS28" s="84"/>
      <c r="CJT28" s="84"/>
      <c r="CJU28" s="84"/>
      <c r="CJV28" s="84"/>
      <c r="CJW28" s="84"/>
      <c r="CJX28" s="84"/>
      <c r="CJY28" s="84"/>
      <c r="CJZ28" s="84"/>
      <c r="CKA28" s="84"/>
      <c r="CKB28" s="84"/>
      <c r="CKC28" s="84"/>
      <c r="CKD28" s="84"/>
      <c r="CKE28" s="84"/>
      <c r="CKF28" s="84"/>
      <c r="CKG28" s="84"/>
      <c r="CKH28" s="84"/>
      <c r="CKI28" s="84"/>
      <c r="CKJ28" s="84"/>
      <c r="CKK28" s="84"/>
      <c r="CKL28" s="84"/>
      <c r="CKM28" s="84"/>
      <c r="CKN28" s="84"/>
      <c r="CKO28" s="84"/>
      <c r="CKP28" s="84"/>
      <c r="CKQ28" s="84"/>
      <c r="CKR28" s="84"/>
      <c r="CKS28" s="84"/>
      <c r="CKT28" s="84"/>
      <c r="CKU28" s="84"/>
      <c r="CKV28" s="84"/>
      <c r="CKW28" s="84"/>
      <c r="CKX28" s="84"/>
      <c r="CKY28" s="84"/>
      <c r="CKZ28" s="84"/>
      <c r="CLA28" s="84"/>
      <c r="CLB28" s="84"/>
      <c r="CLC28" s="84"/>
      <c r="CLD28" s="84"/>
      <c r="CLE28" s="84"/>
      <c r="CLF28" s="84"/>
      <c r="CLG28" s="84"/>
      <c r="CLH28" s="84"/>
      <c r="CLI28" s="84"/>
      <c r="CLJ28" s="84"/>
      <c r="CLK28" s="84"/>
      <c r="CLL28" s="84"/>
      <c r="CLM28" s="84"/>
      <c r="CLN28" s="84"/>
      <c r="CLO28" s="84"/>
      <c r="CLP28" s="84"/>
      <c r="CLQ28" s="84"/>
      <c r="CLR28" s="84"/>
      <c r="CLS28" s="84"/>
      <c r="CLT28" s="84"/>
      <c r="CLU28" s="84"/>
      <c r="CLV28" s="84"/>
      <c r="CLW28" s="84"/>
      <c r="CLX28" s="84"/>
      <c r="CLY28" s="84"/>
      <c r="CLZ28" s="84"/>
      <c r="CMA28" s="84"/>
      <c r="CMB28" s="84"/>
      <c r="CMC28" s="84"/>
      <c r="CMD28" s="84"/>
      <c r="CME28" s="84"/>
      <c r="CMF28" s="84"/>
      <c r="CMG28" s="84"/>
      <c r="CMH28" s="84"/>
      <c r="CMI28" s="84"/>
      <c r="CMJ28" s="84"/>
      <c r="CMK28" s="84"/>
      <c r="CML28" s="84"/>
      <c r="CMM28" s="84"/>
      <c r="CMN28" s="84"/>
      <c r="CMO28" s="84"/>
      <c r="CMP28" s="84"/>
      <c r="CMQ28" s="84"/>
      <c r="CMR28" s="84"/>
      <c r="CMS28" s="84"/>
      <c r="CMT28" s="84"/>
      <c r="CMU28" s="84"/>
      <c r="CMV28" s="84"/>
      <c r="CMW28" s="84"/>
      <c r="CMX28" s="84"/>
      <c r="CMY28" s="84"/>
      <c r="CMZ28" s="84"/>
      <c r="CNA28" s="84"/>
      <c r="CNB28" s="84"/>
      <c r="CNC28" s="84"/>
      <c r="CND28" s="84"/>
      <c r="CNE28" s="84"/>
      <c r="CNF28" s="84"/>
      <c r="CNG28" s="84"/>
      <c r="CNH28" s="84"/>
      <c r="CNI28" s="84"/>
      <c r="CNJ28" s="84"/>
      <c r="CNK28" s="84"/>
      <c r="CNL28" s="84"/>
      <c r="CNM28" s="84"/>
      <c r="CNN28" s="84"/>
      <c r="CNO28" s="84"/>
      <c r="CNP28" s="84"/>
      <c r="CNQ28" s="84"/>
      <c r="CNR28" s="84"/>
      <c r="CNS28" s="84"/>
      <c r="CNT28" s="84"/>
      <c r="CNU28" s="84"/>
      <c r="CNV28" s="84"/>
      <c r="CNW28" s="84"/>
      <c r="CNX28" s="84"/>
      <c r="CNY28" s="84"/>
      <c r="CNZ28" s="84"/>
      <c r="COA28" s="84"/>
      <c r="COB28" s="84"/>
      <c r="COC28" s="84"/>
      <c r="COD28" s="84"/>
      <c r="COE28" s="84"/>
      <c r="COF28" s="84"/>
      <c r="COG28" s="84"/>
      <c r="COH28" s="84"/>
      <c r="COI28" s="84"/>
      <c r="COJ28" s="84"/>
      <c r="COK28" s="84"/>
      <c r="COL28" s="84"/>
      <c r="COM28" s="84"/>
      <c r="CON28" s="84"/>
      <c r="COO28" s="84"/>
      <c r="COP28" s="84"/>
      <c r="COQ28" s="84"/>
      <c r="COR28" s="84"/>
      <c r="COS28" s="84"/>
      <c r="COT28" s="84"/>
      <c r="COU28" s="84"/>
      <c r="COV28" s="84"/>
      <c r="COW28" s="84"/>
      <c r="COX28" s="84"/>
      <c r="COY28" s="84"/>
      <c r="COZ28" s="84"/>
      <c r="CPA28" s="84"/>
      <c r="CPB28" s="84"/>
      <c r="CPC28" s="84"/>
      <c r="CPD28" s="84"/>
      <c r="CPE28" s="84"/>
      <c r="CPF28" s="84"/>
      <c r="CPG28" s="84"/>
      <c r="CPH28" s="84"/>
      <c r="CPI28" s="84"/>
      <c r="CPJ28" s="84"/>
      <c r="CPK28" s="84"/>
      <c r="CPL28" s="84"/>
      <c r="CPM28" s="84"/>
      <c r="CPN28" s="84"/>
      <c r="CPO28" s="84"/>
      <c r="CPP28" s="84"/>
      <c r="CPQ28" s="84"/>
      <c r="CPR28" s="84"/>
      <c r="CPS28" s="84"/>
      <c r="CPT28" s="84"/>
      <c r="CPU28" s="84"/>
      <c r="CPV28" s="84"/>
      <c r="CPW28" s="84"/>
      <c r="CPX28" s="84"/>
      <c r="CPY28" s="84"/>
      <c r="CPZ28" s="84"/>
      <c r="CQA28" s="84"/>
      <c r="CQB28" s="84"/>
      <c r="CQC28" s="84"/>
      <c r="CQD28" s="84"/>
      <c r="CQE28" s="84"/>
      <c r="CQF28" s="84"/>
      <c r="CQG28" s="84"/>
      <c r="CQH28" s="84"/>
      <c r="CQI28" s="84"/>
      <c r="CQJ28" s="84"/>
      <c r="CQK28" s="84"/>
      <c r="CQL28" s="84"/>
      <c r="CQM28" s="84"/>
      <c r="CQN28" s="84"/>
      <c r="CQO28" s="84"/>
      <c r="CQP28" s="84"/>
      <c r="CQQ28" s="84"/>
      <c r="CQR28" s="84"/>
      <c r="CQS28" s="84"/>
      <c r="CQT28" s="84"/>
      <c r="CQU28" s="84"/>
      <c r="CQV28" s="84"/>
      <c r="CQW28" s="84"/>
      <c r="CQX28" s="84"/>
      <c r="CQY28" s="84"/>
      <c r="CQZ28" s="84"/>
      <c r="CRA28" s="84"/>
      <c r="CRB28" s="84"/>
      <c r="CRC28" s="84"/>
      <c r="CRD28" s="84"/>
      <c r="CRE28" s="84"/>
      <c r="CRF28" s="84"/>
      <c r="CRG28" s="84"/>
      <c r="CRH28" s="84"/>
      <c r="CRI28" s="84"/>
      <c r="CRJ28" s="84"/>
      <c r="CRK28" s="84"/>
      <c r="CRL28" s="84"/>
      <c r="CRM28" s="84"/>
      <c r="CRN28" s="84"/>
      <c r="CRO28" s="84"/>
      <c r="CRP28" s="84"/>
      <c r="CRQ28" s="84"/>
      <c r="CRR28" s="84"/>
      <c r="CRS28" s="84"/>
      <c r="CRT28" s="84"/>
      <c r="CRU28" s="84"/>
      <c r="CRV28" s="84"/>
      <c r="CRW28" s="84"/>
      <c r="CRX28" s="84"/>
      <c r="CRY28" s="84"/>
      <c r="CRZ28" s="84"/>
      <c r="CSA28" s="84"/>
      <c r="CSB28" s="84"/>
      <c r="CSC28" s="84"/>
      <c r="CSD28" s="84"/>
      <c r="CSE28" s="84"/>
      <c r="CSF28" s="84"/>
      <c r="CSG28" s="84"/>
      <c r="CSH28" s="84"/>
      <c r="CSI28" s="84"/>
      <c r="CSJ28" s="84"/>
      <c r="CSK28" s="84"/>
      <c r="CSL28" s="84"/>
      <c r="CSM28" s="84"/>
      <c r="CSN28" s="84"/>
      <c r="CSO28" s="84"/>
      <c r="CSP28" s="84"/>
      <c r="CSQ28" s="84"/>
      <c r="CSR28" s="84"/>
      <c r="CSS28" s="84"/>
      <c r="CST28" s="84"/>
      <c r="CSU28" s="84"/>
      <c r="CSV28" s="84"/>
      <c r="CSW28" s="84"/>
      <c r="CSX28" s="84"/>
      <c r="CSY28" s="84"/>
      <c r="CSZ28" s="84"/>
      <c r="CTA28" s="84"/>
      <c r="CTB28" s="84"/>
      <c r="CTC28" s="84"/>
      <c r="CTD28" s="84"/>
      <c r="CTE28" s="84"/>
      <c r="CTF28" s="84"/>
      <c r="CTG28" s="84"/>
      <c r="CTH28" s="84"/>
      <c r="CTI28" s="84"/>
      <c r="CTJ28" s="84"/>
      <c r="CTK28" s="84"/>
      <c r="CTL28" s="84"/>
      <c r="CTM28" s="84"/>
      <c r="CTN28" s="84"/>
      <c r="CTO28" s="84"/>
      <c r="CTP28" s="84"/>
      <c r="CTQ28" s="84"/>
      <c r="CTR28" s="84"/>
      <c r="CTS28" s="84"/>
      <c r="CTT28" s="84"/>
      <c r="CTU28" s="84"/>
      <c r="CTV28" s="84"/>
      <c r="CTW28" s="84"/>
      <c r="CTX28" s="84"/>
      <c r="CTY28" s="84"/>
      <c r="CTZ28" s="84"/>
      <c r="CUA28" s="84"/>
      <c r="CUB28" s="84"/>
      <c r="CUC28" s="84"/>
      <c r="CUD28" s="84"/>
      <c r="CUE28" s="84"/>
      <c r="CUF28" s="84"/>
      <c r="CUG28" s="84"/>
      <c r="CUH28" s="84"/>
      <c r="CUI28" s="84"/>
      <c r="CUJ28" s="84"/>
      <c r="CUK28" s="84"/>
      <c r="CUL28" s="84"/>
      <c r="CUM28" s="84"/>
      <c r="CUN28" s="84"/>
      <c r="CUO28" s="84"/>
      <c r="CUP28" s="84"/>
      <c r="CUQ28" s="84"/>
      <c r="CUR28" s="84"/>
      <c r="CUS28" s="84"/>
      <c r="CUT28" s="84"/>
      <c r="CUU28" s="84"/>
      <c r="CUV28" s="84"/>
      <c r="CUW28" s="84"/>
      <c r="CUX28" s="84"/>
      <c r="CUY28" s="84"/>
      <c r="CUZ28" s="84"/>
      <c r="CVA28" s="84"/>
      <c r="CVB28" s="84"/>
      <c r="CVC28" s="84"/>
      <c r="CVD28" s="84"/>
      <c r="CVE28" s="84"/>
      <c r="CVF28" s="84"/>
      <c r="CVG28" s="84"/>
      <c r="CVH28" s="84"/>
      <c r="CVI28" s="84"/>
      <c r="CVJ28" s="84"/>
      <c r="CVK28" s="84"/>
      <c r="CVL28" s="84"/>
      <c r="CVM28" s="84"/>
      <c r="CVN28" s="84"/>
      <c r="CVO28" s="84"/>
      <c r="CVP28" s="84"/>
      <c r="CVQ28" s="84"/>
      <c r="CVR28" s="84"/>
      <c r="CVS28" s="84"/>
      <c r="CVT28" s="84"/>
      <c r="CVU28" s="84"/>
      <c r="CVV28" s="84"/>
      <c r="CVW28" s="84"/>
      <c r="CVX28" s="84"/>
      <c r="CVY28" s="84"/>
      <c r="CVZ28" s="84"/>
      <c r="CWA28" s="84"/>
      <c r="CWB28" s="84"/>
      <c r="CWC28" s="84"/>
      <c r="CWD28" s="84"/>
      <c r="CWE28" s="84"/>
      <c r="CWF28" s="84"/>
      <c r="CWG28" s="84"/>
      <c r="CWH28" s="84"/>
      <c r="CWI28" s="84"/>
      <c r="CWJ28" s="84"/>
      <c r="CWK28" s="84"/>
      <c r="CWL28" s="84"/>
      <c r="CWM28" s="84"/>
      <c r="CWN28" s="84"/>
      <c r="CWO28" s="84"/>
      <c r="CWP28" s="84"/>
      <c r="CWQ28" s="84"/>
      <c r="CWR28" s="84"/>
      <c r="CWS28" s="84"/>
      <c r="CWT28" s="84"/>
      <c r="CWU28" s="84"/>
      <c r="CWV28" s="84"/>
      <c r="CWW28" s="84"/>
      <c r="CWX28" s="84"/>
      <c r="CWY28" s="84"/>
      <c r="CWZ28" s="84"/>
      <c r="CXA28" s="84"/>
      <c r="CXB28" s="84"/>
      <c r="CXC28" s="84"/>
      <c r="CXD28" s="84"/>
      <c r="CXE28" s="84"/>
      <c r="CXF28" s="84"/>
      <c r="CXG28" s="84"/>
      <c r="CXH28" s="84"/>
      <c r="CXI28" s="84"/>
      <c r="CXJ28" s="84"/>
      <c r="CXK28" s="84"/>
      <c r="CXL28" s="84"/>
      <c r="CXM28" s="84"/>
      <c r="CXN28" s="84"/>
      <c r="CXO28" s="84"/>
      <c r="CXP28" s="84"/>
      <c r="CXQ28" s="84"/>
      <c r="CXR28" s="84"/>
      <c r="CXS28" s="84"/>
      <c r="CXT28" s="84"/>
      <c r="CXU28" s="84"/>
      <c r="CXV28" s="84"/>
      <c r="CXW28" s="84"/>
      <c r="CXX28" s="84"/>
      <c r="CXY28" s="84"/>
      <c r="CXZ28" s="84"/>
      <c r="CYA28" s="84"/>
      <c r="CYB28" s="84"/>
      <c r="CYC28" s="84"/>
      <c r="CYD28" s="84"/>
      <c r="CYE28" s="84"/>
      <c r="CYF28" s="84"/>
      <c r="CYG28" s="84"/>
      <c r="CYH28" s="84"/>
      <c r="CYI28" s="84"/>
      <c r="CYJ28" s="84"/>
      <c r="CYK28" s="84"/>
      <c r="CYL28" s="84"/>
      <c r="CYM28" s="84"/>
      <c r="CYN28" s="84"/>
      <c r="CYO28" s="84"/>
      <c r="CYP28" s="84"/>
      <c r="CYQ28" s="84"/>
      <c r="CYR28" s="84"/>
      <c r="CYS28" s="84"/>
      <c r="CYT28" s="84"/>
      <c r="CYU28" s="84"/>
      <c r="CYV28" s="84"/>
      <c r="CYW28" s="84"/>
      <c r="CYX28" s="84"/>
      <c r="CYY28" s="84"/>
      <c r="CYZ28" s="84"/>
      <c r="CZA28" s="84"/>
      <c r="CZB28" s="84"/>
      <c r="CZC28" s="84"/>
      <c r="CZD28" s="84"/>
      <c r="CZE28" s="84"/>
      <c r="CZF28" s="84"/>
      <c r="CZG28" s="84"/>
      <c r="CZH28" s="84"/>
      <c r="CZI28" s="84"/>
      <c r="CZJ28" s="84"/>
      <c r="CZK28" s="84"/>
      <c r="CZL28" s="84"/>
      <c r="CZM28" s="84"/>
      <c r="CZN28" s="84"/>
      <c r="CZO28" s="84"/>
      <c r="CZP28" s="84"/>
      <c r="CZQ28" s="84"/>
      <c r="CZR28" s="84"/>
      <c r="CZS28" s="84"/>
      <c r="CZT28" s="84"/>
      <c r="CZU28" s="84"/>
      <c r="CZV28" s="84"/>
      <c r="CZW28" s="84"/>
      <c r="CZX28" s="84"/>
      <c r="CZY28" s="84"/>
      <c r="CZZ28" s="84"/>
      <c r="DAA28" s="84"/>
      <c r="DAB28" s="84"/>
      <c r="DAC28" s="84"/>
      <c r="DAD28" s="84"/>
      <c r="DAE28" s="84"/>
      <c r="DAF28" s="84"/>
      <c r="DAG28" s="84"/>
      <c r="DAH28" s="84"/>
      <c r="DAI28" s="84"/>
      <c r="DAJ28" s="84"/>
      <c r="DAK28" s="84"/>
      <c r="DAL28" s="84"/>
      <c r="DAM28" s="84"/>
      <c r="DAN28" s="84"/>
      <c r="DAO28" s="84"/>
      <c r="DAP28" s="84"/>
      <c r="DAQ28" s="84"/>
      <c r="DAR28" s="84"/>
      <c r="DAS28" s="84"/>
      <c r="DAT28" s="84"/>
      <c r="DAU28" s="84"/>
      <c r="DAV28" s="84"/>
      <c r="DAW28" s="84"/>
      <c r="DAX28" s="84"/>
      <c r="DAY28" s="84"/>
      <c r="DAZ28" s="84"/>
      <c r="DBA28" s="84"/>
      <c r="DBB28" s="84"/>
      <c r="DBC28" s="84"/>
      <c r="DBD28" s="84"/>
      <c r="DBE28" s="84"/>
      <c r="DBF28" s="84"/>
      <c r="DBG28" s="84"/>
      <c r="DBH28" s="84"/>
      <c r="DBI28" s="84"/>
      <c r="DBJ28" s="84"/>
      <c r="DBK28" s="84"/>
      <c r="DBL28" s="84"/>
      <c r="DBM28" s="84"/>
      <c r="DBN28" s="84"/>
      <c r="DBO28" s="84"/>
      <c r="DBP28" s="84"/>
      <c r="DBQ28" s="84"/>
      <c r="DBR28" s="84"/>
      <c r="DBS28" s="84"/>
      <c r="DBT28" s="84"/>
      <c r="DBU28" s="84"/>
      <c r="DBV28" s="84"/>
      <c r="DBW28" s="84"/>
      <c r="DBX28" s="84"/>
      <c r="DBY28" s="84"/>
      <c r="DBZ28" s="84"/>
      <c r="DCA28" s="84"/>
      <c r="DCB28" s="84"/>
      <c r="DCC28" s="84"/>
      <c r="DCD28" s="84"/>
      <c r="DCE28" s="84"/>
      <c r="DCF28" s="84"/>
      <c r="DCG28" s="84"/>
      <c r="DCH28" s="84"/>
      <c r="DCI28" s="84"/>
      <c r="DCJ28" s="84"/>
      <c r="DCK28" s="84"/>
      <c r="DCL28" s="84"/>
      <c r="DCM28" s="84"/>
      <c r="DCN28" s="84"/>
      <c r="DCO28" s="84"/>
      <c r="DCP28" s="84"/>
      <c r="DCQ28" s="84"/>
      <c r="DCR28" s="84"/>
      <c r="DCS28" s="84"/>
      <c r="DCT28" s="84"/>
      <c r="DCU28" s="84"/>
      <c r="DCV28" s="84"/>
      <c r="DCW28" s="84"/>
      <c r="DCX28" s="84"/>
      <c r="DCY28" s="84"/>
      <c r="DCZ28" s="84"/>
      <c r="DDA28" s="84"/>
      <c r="DDB28" s="84"/>
      <c r="DDC28" s="84"/>
      <c r="DDD28" s="84"/>
      <c r="DDE28" s="84"/>
      <c r="DDF28" s="84"/>
      <c r="DDG28" s="84"/>
      <c r="DDH28" s="84"/>
      <c r="DDI28" s="84"/>
      <c r="DDJ28" s="84"/>
      <c r="DDK28" s="84"/>
      <c r="DDL28" s="84"/>
      <c r="DDM28" s="84"/>
      <c r="DDN28" s="84"/>
      <c r="DDO28" s="84"/>
      <c r="DDP28" s="84"/>
      <c r="DDQ28" s="84"/>
      <c r="DDR28" s="84"/>
      <c r="DDS28" s="84"/>
      <c r="DDT28" s="84"/>
      <c r="DDU28" s="84"/>
      <c r="DDV28" s="84"/>
      <c r="DDW28" s="84"/>
      <c r="DDX28" s="84"/>
      <c r="DDY28" s="84"/>
      <c r="DDZ28" s="84"/>
      <c r="DEA28" s="84"/>
      <c r="DEB28" s="84"/>
      <c r="DEC28" s="84"/>
      <c r="DED28" s="84"/>
      <c r="DEE28" s="84"/>
      <c r="DEF28" s="84"/>
      <c r="DEG28" s="84"/>
      <c r="DEH28" s="84"/>
      <c r="DEI28" s="84"/>
      <c r="DEJ28" s="84"/>
      <c r="DEK28" s="84"/>
      <c r="DEL28" s="84"/>
      <c r="DEM28" s="84"/>
      <c r="DEN28" s="84"/>
      <c r="DEO28" s="84"/>
      <c r="DEP28" s="84"/>
      <c r="DEQ28" s="84"/>
      <c r="DER28" s="84"/>
      <c r="DES28" s="84"/>
      <c r="DET28" s="84"/>
      <c r="DEU28" s="84"/>
      <c r="DEV28" s="84"/>
      <c r="DEW28" s="84"/>
      <c r="DEX28" s="84"/>
      <c r="DEY28" s="84"/>
      <c r="DEZ28" s="84"/>
      <c r="DFA28" s="84"/>
      <c r="DFB28" s="84"/>
      <c r="DFC28" s="84"/>
      <c r="DFD28" s="84"/>
      <c r="DFE28" s="84"/>
      <c r="DFF28" s="84"/>
      <c r="DFG28" s="84"/>
      <c r="DFH28" s="84"/>
      <c r="DFI28" s="84"/>
      <c r="DFJ28" s="84"/>
      <c r="DFK28" s="84"/>
      <c r="DFL28" s="84"/>
      <c r="DFM28" s="84"/>
      <c r="DFN28" s="84"/>
      <c r="DFO28" s="84"/>
      <c r="DFP28" s="84"/>
      <c r="DFQ28" s="84"/>
      <c r="DFR28" s="84"/>
      <c r="DFS28" s="84"/>
      <c r="DFT28" s="84"/>
      <c r="DFU28" s="84"/>
      <c r="DFV28" s="84"/>
      <c r="DFW28" s="84"/>
      <c r="DFX28" s="84"/>
      <c r="DFY28" s="84"/>
      <c r="DFZ28" s="84"/>
      <c r="DGA28" s="84"/>
      <c r="DGB28" s="84"/>
      <c r="DGC28" s="84"/>
      <c r="DGD28" s="84"/>
      <c r="DGE28" s="84"/>
      <c r="DGF28" s="84"/>
      <c r="DGG28" s="84"/>
      <c r="DGH28" s="84"/>
      <c r="DGI28" s="84"/>
      <c r="DGJ28" s="84"/>
      <c r="DGK28" s="84"/>
      <c r="DGL28" s="84"/>
      <c r="DGM28" s="84"/>
      <c r="DGN28" s="84"/>
      <c r="DGO28" s="84"/>
      <c r="DGP28" s="84"/>
      <c r="DGQ28" s="84"/>
      <c r="DGR28" s="84"/>
      <c r="DGS28" s="84"/>
      <c r="DGT28" s="84"/>
      <c r="DGU28" s="84"/>
      <c r="DGV28" s="84"/>
      <c r="DGW28" s="84"/>
      <c r="DGX28" s="84"/>
      <c r="DGY28" s="84"/>
      <c r="DGZ28" s="84"/>
      <c r="DHA28" s="84"/>
      <c r="DHB28" s="84"/>
      <c r="DHC28" s="84"/>
      <c r="DHD28" s="84"/>
      <c r="DHE28" s="84"/>
      <c r="DHF28" s="84"/>
      <c r="DHG28" s="84"/>
      <c r="DHH28" s="84"/>
      <c r="DHI28" s="84"/>
      <c r="DHJ28" s="84"/>
      <c r="DHK28" s="84"/>
      <c r="DHL28" s="84"/>
      <c r="DHM28" s="84"/>
      <c r="DHN28" s="84"/>
      <c r="DHO28" s="84"/>
      <c r="DHP28" s="84"/>
      <c r="DHQ28" s="84"/>
      <c r="DHR28" s="84"/>
      <c r="DHS28" s="84"/>
      <c r="DHT28" s="84"/>
      <c r="DHU28" s="84"/>
      <c r="DHV28" s="84"/>
      <c r="DHW28" s="84"/>
      <c r="DHX28" s="84"/>
      <c r="DHY28" s="84"/>
      <c r="DHZ28" s="84"/>
      <c r="DIA28" s="84"/>
      <c r="DIB28" s="84"/>
      <c r="DIC28" s="84"/>
      <c r="DID28" s="84"/>
      <c r="DIE28" s="84"/>
      <c r="DIF28" s="84"/>
      <c r="DIG28" s="84"/>
      <c r="DIH28" s="84"/>
      <c r="DII28" s="84"/>
      <c r="DIJ28" s="84"/>
      <c r="DIK28" s="84"/>
      <c r="DIL28" s="84"/>
      <c r="DIM28" s="84"/>
      <c r="DIN28" s="84"/>
      <c r="DIO28" s="84"/>
      <c r="DIP28" s="84"/>
      <c r="DIQ28" s="84"/>
      <c r="DIR28" s="84"/>
      <c r="DIS28" s="84"/>
      <c r="DIT28" s="84"/>
      <c r="DIU28" s="84"/>
      <c r="DIV28" s="84"/>
      <c r="DIW28" s="84"/>
      <c r="DIX28" s="84"/>
      <c r="DIY28" s="84"/>
      <c r="DIZ28" s="84"/>
      <c r="DJA28" s="84"/>
      <c r="DJB28" s="84"/>
      <c r="DJC28" s="84"/>
      <c r="DJD28" s="84"/>
      <c r="DJE28" s="84"/>
      <c r="DJF28" s="84"/>
      <c r="DJG28" s="84"/>
      <c r="DJH28" s="84"/>
      <c r="DJI28" s="84"/>
      <c r="DJJ28" s="84"/>
      <c r="DJK28" s="84"/>
      <c r="DJL28" s="84"/>
      <c r="DJM28" s="84"/>
      <c r="DJN28" s="84"/>
      <c r="DJO28" s="84"/>
      <c r="DJP28" s="84"/>
      <c r="DJQ28" s="84"/>
      <c r="DJR28" s="84"/>
      <c r="DJS28" s="84"/>
      <c r="DJT28" s="84"/>
      <c r="DJU28" s="84"/>
      <c r="DJV28" s="84"/>
      <c r="DJW28" s="84"/>
      <c r="DJX28" s="84"/>
      <c r="DJY28" s="84"/>
      <c r="DJZ28" s="84"/>
      <c r="DKA28" s="84"/>
      <c r="DKB28" s="84"/>
      <c r="DKC28" s="84"/>
      <c r="DKD28" s="84"/>
      <c r="DKE28" s="84"/>
      <c r="DKF28" s="84"/>
      <c r="DKG28" s="84"/>
      <c r="DKH28" s="84"/>
      <c r="DKI28" s="84"/>
      <c r="DKJ28" s="84"/>
      <c r="DKK28" s="84"/>
      <c r="DKL28" s="84"/>
      <c r="DKM28" s="84"/>
      <c r="DKN28" s="84"/>
      <c r="DKO28" s="84"/>
      <c r="DKP28" s="84"/>
      <c r="DKQ28" s="84"/>
      <c r="DKR28" s="84"/>
      <c r="DKS28" s="84"/>
      <c r="DKT28" s="84"/>
      <c r="DKU28" s="84"/>
      <c r="DKV28" s="84"/>
      <c r="DKW28" s="84"/>
      <c r="DKX28" s="84"/>
      <c r="DKY28" s="84"/>
      <c r="DKZ28" s="84"/>
      <c r="DLA28" s="84"/>
      <c r="DLB28" s="84"/>
      <c r="DLC28" s="84"/>
      <c r="DLD28" s="84"/>
      <c r="DLE28" s="84"/>
      <c r="DLF28" s="84"/>
      <c r="DLG28" s="84"/>
      <c r="DLH28" s="84"/>
      <c r="DLI28" s="84"/>
      <c r="DLJ28" s="84"/>
      <c r="DLK28" s="84"/>
      <c r="DLL28" s="84"/>
      <c r="DLM28" s="84"/>
      <c r="DLN28" s="84"/>
      <c r="DLO28" s="84"/>
      <c r="DLP28" s="84"/>
      <c r="DLQ28" s="84"/>
      <c r="DLR28" s="84"/>
      <c r="DLS28" s="84"/>
      <c r="DLT28" s="84"/>
      <c r="DLU28" s="84"/>
      <c r="DLV28" s="84"/>
      <c r="DLW28" s="84"/>
      <c r="DLX28" s="84"/>
      <c r="DLY28" s="84"/>
      <c r="DLZ28" s="84"/>
      <c r="DMA28" s="84"/>
      <c r="DMB28" s="84"/>
      <c r="DMC28" s="84"/>
      <c r="DMD28" s="84"/>
      <c r="DME28" s="84"/>
      <c r="DMF28" s="84"/>
      <c r="DMG28" s="84"/>
      <c r="DMH28" s="84"/>
      <c r="DMI28" s="84"/>
      <c r="DMJ28" s="84"/>
      <c r="DMK28" s="84"/>
      <c r="DML28" s="84"/>
      <c r="DMM28" s="84"/>
      <c r="DMN28" s="84"/>
      <c r="DMO28" s="84"/>
      <c r="DMP28" s="84"/>
      <c r="DMQ28" s="84"/>
      <c r="DMR28" s="84"/>
      <c r="DMS28" s="84"/>
      <c r="DMT28" s="84"/>
      <c r="DMU28" s="84"/>
      <c r="DMV28" s="84"/>
      <c r="DMW28" s="84"/>
      <c r="DMX28" s="84"/>
      <c r="DMY28" s="84"/>
      <c r="DMZ28" s="84"/>
      <c r="DNA28" s="84"/>
      <c r="DNB28" s="84"/>
      <c r="DNC28" s="84"/>
      <c r="DND28" s="84"/>
      <c r="DNE28" s="84"/>
      <c r="DNF28" s="84"/>
      <c r="DNG28" s="84"/>
      <c r="DNH28" s="84"/>
      <c r="DNI28" s="84"/>
      <c r="DNJ28" s="84"/>
      <c r="DNK28" s="84"/>
      <c r="DNL28" s="84"/>
      <c r="DNM28" s="84"/>
      <c r="DNN28" s="84"/>
      <c r="DNO28" s="84"/>
      <c r="DNP28" s="84"/>
      <c r="DNQ28" s="84"/>
      <c r="DNR28" s="84"/>
      <c r="DNS28" s="84"/>
      <c r="DNT28" s="84"/>
      <c r="DNU28" s="84"/>
      <c r="DNV28" s="84"/>
      <c r="DNW28" s="84"/>
      <c r="DNX28" s="84"/>
      <c r="DNY28" s="84"/>
      <c r="DNZ28" s="84"/>
      <c r="DOA28" s="84"/>
      <c r="DOB28" s="84"/>
      <c r="DOC28" s="84"/>
      <c r="DOD28" s="84"/>
      <c r="DOE28" s="84"/>
      <c r="DOF28" s="84"/>
      <c r="DOG28" s="84"/>
      <c r="DOH28" s="84"/>
      <c r="DOI28" s="84"/>
      <c r="DOJ28" s="84"/>
      <c r="DOK28" s="84"/>
      <c r="DOL28" s="84"/>
      <c r="DOM28" s="84"/>
      <c r="DON28" s="84"/>
      <c r="DOO28" s="84"/>
      <c r="DOP28" s="84"/>
      <c r="DOQ28" s="84"/>
      <c r="DOR28" s="84"/>
      <c r="DOS28" s="84"/>
      <c r="DOT28" s="84"/>
      <c r="DOU28" s="84"/>
      <c r="DOV28" s="84"/>
      <c r="DOW28" s="84"/>
      <c r="DOX28" s="84"/>
      <c r="DOY28" s="84"/>
      <c r="DOZ28" s="84"/>
      <c r="DPA28" s="84"/>
      <c r="DPB28" s="84"/>
      <c r="DPC28" s="84"/>
      <c r="DPD28" s="84"/>
      <c r="DPE28" s="84"/>
      <c r="DPF28" s="84"/>
      <c r="DPG28" s="84"/>
      <c r="DPH28" s="84"/>
      <c r="DPI28" s="84"/>
      <c r="DPJ28" s="84"/>
      <c r="DPK28" s="84"/>
      <c r="DPL28" s="84"/>
      <c r="DPM28" s="84"/>
      <c r="DPN28" s="84"/>
      <c r="DPO28" s="84"/>
      <c r="DPP28" s="84"/>
      <c r="DPQ28" s="84"/>
      <c r="DPR28" s="84"/>
      <c r="DPS28" s="84"/>
      <c r="DPT28" s="84"/>
      <c r="DPU28" s="84"/>
      <c r="DPV28" s="84"/>
      <c r="DPW28" s="84"/>
      <c r="DPX28" s="84"/>
      <c r="DPY28" s="84"/>
      <c r="DPZ28" s="84"/>
      <c r="DQA28" s="84"/>
      <c r="DQB28" s="84"/>
      <c r="DQC28" s="84"/>
      <c r="DQD28" s="84"/>
      <c r="DQE28" s="84"/>
      <c r="DQF28" s="84"/>
      <c r="DQG28" s="84"/>
      <c r="DQH28" s="84"/>
      <c r="DQI28" s="84"/>
      <c r="DQJ28" s="84"/>
      <c r="DQK28" s="84"/>
      <c r="DQL28" s="84"/>
      <c r="DQM28" s="84"/>
      <c r="DQN28" s="84"/>
      <c r="DQO28" s="84"/>
      <c r="DQP28" s="84"/>
      <c r="DQQ28" s="84"/>
      <c r="DQR28" s="84"/>
      <c r="DQS28" s="84"/>
      <c r="DQT28" s="84"/>
      <c r="DQU28" s="84"/>
      <c r="DQV28" s="84"/>
      <c r="DQW28" s="84"/>
      <c r="DQX28" s="84"/>
      <c r="DQY28" s="84"/>
      <c r="DQZ28" s="84"/>
      <c r="DRA28" s="84"/>
      <c r="DRB28" s="84"/>
      <c r="DRC28" s="84"/>
      <c r="DRD28" s="84"/>
      <c r="DRE28" s="84"/>
      <c r="DRF28" s="84"/>
      <c r="DRG28" s="84"/>
      <c r="DRH28" s="84"/>
      <c r="DRI28" s="84"/>
      <c r="DRJ28" s="84"/>
      <c r="DRK28" s="84"/>
      <c r="DRL28" s="84"/>
      <c r="DRM28" s="84"/>
      <c r="DRN28" s="84"/>
      <c r="DRO28" s="84"/>
      <c r="DRP28" s="84"/>
      <c r="DRQ28" s="84"/>
      <c r="DRR28" s="84"/>
      <c r="DRS28" s="84"/>
      <c r="DRT28" s="84"/>
      <c r="DRU28" s="84"/>
      <c r="DRV28" s="84"/>
      <c r="DRW28" s="84"/>
      <c r="DRX28" s="84"/>
      <c r="DRY28" s="84"/>
      <c r="DRZ28" s="84"/>
      <c r="DSA28" s="84"/>
      <c r="DSB28" s="84"/>
      <c r="DSC28" s="84"/>
      <c r="DSD28" s="84"/>
      <c r="DSE28" s="84"/>
      <c r="DSF28" s="84"/>
      <c r="DSG28" s="84"/>
      <c r="DSH28" s="84"/>
      <c r="DSI28" s="84"/>
      <c r="DSJ28" s="84"/>
      <c r="DSK28" s="84"/>
      <c r="DSL28" s="84"/>
      <c r="DSM28" s="84"/>
      <c r="DSN28" s="84"/>
      <c r="DSO28" s="84"/>
      <c r="DSP28" s="84"/>
      <c r="DSQ28" s="84"/>
      <c r="DSR28" s="84"/>
      <c r="DSS28" s="84"/>
      <c r="DST28" s="84"/>
      <c r="DSU28" s="84"/>
      <c r="DSV28" s="84"/>
      <c r="DSW28" s="84"/>
      <c r="DSX28" s="84"/>
      <c r="DSY28" s="84"/>
      <c r="DSZ28" s="84"/>
      <c r="DTA28" s="84"/>
      <c r="DTB28" s="84"/>
      <c r="DTC28" s="84"/>
      <c r="DTD28" s="84"/>
      <c r="DTE28" s="84"/>
      <c r="DTF28" s="84"/>
      <c r="DTG28" s="84"/>
      <c r="DTH28" s="84"/>
      <c r="DTI28" s="84"/>
      <c r="DTJ28" s="84"/>
      <c r="DTK28" s="84"/>
      <c r="DTL28" s="84"/>
      <c r="DTM28" s="84"/>
      <c r="DTN28" s="84"/>
      <c r="DTO28" s="84"/>
      <c r="DTP28" s="84"/>
      <c r="DTQ28" s="84"/>
      <c r="DTR28" s="84"/>
      <c r="DTS28" s="84"/>
      <c r="DTT28" s="84"/>
      <c r="DTU28" s="84"/>
      <c r="DTV28" s="84"/>
      <c r="DTW28" s="84"/>
      <c r="DTX28" s="84"/>
      <c r="DTY28" s="84"/>
      <c r="DTZ28" s="84"/>
      <c r="DUA28" s="84"/>
      <c r="DUB28" s="84"/>
      <c r="DUC28" s="84"/>
      <c r="DUD28" s="84"/>
      <c r="DUE28" s="84"/>
      <c r="DUF28" s="84"/>
      <c r="DUG28" s="84"/>
      <c r="DUH28" s="84"/>
      <c r="DUI28" s="84"/>
      <c r="DUJ28" s="84"/>
      <c r="DUK28" s="84"/>
      <c r="DUL28" s="84"/>
      <c r="DUM28" s="84"/>
      <c r="DUN28" s="84"/>
      <c r="DUO28" s="84"/>
      <c r="DUP28" s="84"/>
      <c r="DUQ28" s="84"/>
      <c r="DUR28" s="84"/>
      <c r="DUS28" s="84"/>
      <c r="DUT28" s="84"/>
      <c r="DUU28" s="84"/>
      <c r="DUV28" s="84"/>
      <c r="DUW28" s="84"/>
      <c r="DUX28" s="84"/>
      <c r="DUY28" s="84"/>
      <c r="DUZ28" s="84"/>
      <c r="DVA28" s="84"/>
      <c r="DVB28" s="84"/>
      <c r="DVC28" s="84"/>
      <c r="DVD28" s="84"/>
      <c r="DVE28" s="84"/>
      <c r="DVF28" s="84"/>
      <c r="DVG28" s="84"/>
      <c r="DVH28" s="84"/>
      <c r="DVI28" s="84"/>
      <c r="DVJ28" s="84"/>
      <c r="DVK28" s="84"/>
      <c r="DVL28" s="84"/>
      <c r="DVM28" s="84"/>
      <c r="DVN28" s="84"/>
      <c r="DVO28" s="84"/>
      <c r="DVP28" s="84"/>
      <c r="DVQ28" s="84"/>
      <c r="DVR28" s="84"/>
      <c r="DVS28" s="84"/>
      <c r="DVT28" s="84"/>
      <c r="DVU28" s="84"/>
      <c r="DVV28" s="84"/>
      <c r="DVW28" s="84"/>
      <c r="DVX28" s="84"/>
      <c r="DVY28" s="84"/>
      <c r="DVZ28" s="84"/>
      <c r="DWA28" s="84"/>
      <c r="DWB28" s="84"/>
      <c r="DWC28" s="84"/>
      <c r="DWD28" s="84"/>
      <c r="DWE28" s="84"/>
      <c r="DWF28" s="84"/>
      <c r="DWG28" s="84"/>
      <c r="DWH28" s="84"/>
      <c r="DWI28" s="84"/>
      <c r="DWJ28" s="84"/>
      <c r="DWK28" s="84"/>
      <c r="DWL28" s="84"/>
      <c r="DWM28" s="84"/>
      <c r="DWN28" s="84"/>
      <c r="DWO28" s="84"/>
      <c r="DWP28" s="84"/>
      <c r="DWQ28" s="84"/>
      <c r="DWR28" s="84"/>
      <c r="DWS28" s="84"/>
      <c r="DWT28" s="84"/>
      <c r="DWU28" s="84"/>
      <c r="DWV28" s="84"/>
      <c r="DWW28" s="84"/>
      <c r="DWX28" s="84"/>
      <c r="DWY28" s="84"/>
      <c r="DWZ28" s="84"/>
      <c r="DXA28" s="84"/>
      <c r="DXB28" s="84"/>
      <c r="DXC28" s="84"/>
      <c r="DXD28" s="84"/>
      <c r="DXE28" s="84"/>
      <c r="DXF28" s="84"/>
      <c r="DXG28" s="84"/>
      <c r="DXH28" s="84"/>
      <c r="DXI28" s="84"/>
      <c r="DXJ28" s="84"/>
      <c r="DXK28" s="84"/>
      <c r="DXL28" s="84"/>
      <c r="DXM28" s="84"/>
      <c r="DXN28" s="84"/>
      <c r="DXO28" s="84"/>
      <c r="DXP28" s="84"/>
      <c r="DXQ28" s="84"/>
      <c r="DXR28" s="84"/>
      <c r="DXS28" s="84"/>
      <c r="DXT28" s="84"/>
      <c r="DXU28" s="84"/>
      <c r="DXV28" s="84"/>
      <c r="DXW28" s="84"/>
      <c r="DXX28" s="84"/>
      <c r="DXY28" s="84"/>
      <c r="DXZ28" s="84"/>
      <c r="DYA28" s="84"/>
      <c r="DYB28" s="84"/>
      <c r="DYC28" s="84"/>
      <c r="DYD28" s="84"/>
      <c r="DYE28" s="84"/>
      <c r="DYF28" s="84"/>
      <c r="DYG28" s="84"/>
      <c r="DYH28" s="84"/>
      <c r="DYI28" s="84"/>
      <c r="DYJ28" s="84"/>
      <c r="DYK28" s="84"/>
      <c r="DYL28" s="84"/>
      <c r="DYM28" s="84"/>
      <c r="DYN28" s="84"/>
      <c r="DYO28" s="84"/>
      <c r="DYP28" s="84"/>
      <c r="DYQ28" s="84"/>
      <c r="DYR28" s="84"/>
      <c r="DYS28" s="84"/>
      <c r="DYT28" s="84"/>
      <c r="DYU28" s="84"/>
      <c r="DYV28" s="84"/>
      <c r="DYW28" s="84"/>
      <c r="DYX28" s="84"/>
      <c r="DYY28" s="84"/>
      <c r="DYZ28" s="84"/>
      <c r="DZA28" s="84"/>
      <c r="DZB28" s="84"/>
      <c r="DZC28" s="84"/>
      <c r="DZD28" s="84"/>
      <c r="DZE28" s="84"/>
      <c r="DZF28" s="84"/>
      <c r="DZG28" s="84"/>
      <c r="DZH28" s="84"/>
      <c r="DZI28" s="84"/>
      <c r="DZJ28" s="84"/>
      <c r="DZK28" s="84"/>
      <c r="DZL28" s="84"/>
      <c r="DZM28" s="84"/>
      <c r="DZN28" s="84"/>
      <c r="DZO28" s="84"/>
      <c r="DZP28" s="84"/>
      <c r="DZQ28" s="84"/>
      <c r="DZR28" s="84"/>
      <c r="DZS28" s="84"/>
      <c r="DZT28" s="84"/>
      <c r="DZU28" s="84"/>
      <c r="DZV28" s="84"/>
      <c r="DZW28" s="84"/>
      <c r="DZX28" s="84"/>
      <c r="DZY28" s="84"/>
      <c r="DZZ28" s="84"/>
      <c r="EAA28" s="84"/>
      <c r="EAB28" s="84"/>
      <c r="EAC28" s="84"/>
      <c r="EAD28" s="84"/>
      <c r="EAE28" s="84"/>
      <c r="EAF28" s="84"/>
      <c r="EAG28" s="84"/>
      <c r="EAH28" s="84"/>
      <c r="EAI28" s="84"/>
      <c r="EAJ28" s="84"/>
      <c r="EAK28" s="84"/>
      <c r="EAL28" s="84"/>
      <c r="EAM28" s="84"/>
      <c r="EAN28" s="84"/>
      <c r="EAO28" s="84"/>
      <c r="EAP28" s="84"/>
      <c r="EAQ28" s="84"/>
      <c r="EAR28" s="84"/>
      <c r="EAS28" s="84"/>
      <c r="EAT28" s="84"/>
      <c r="EAU28" s="84"/>
      <c r="EAV28" s="84"/>
      <c r="EAW28" s="84"/>
      <c r="EAX28" s="84"/>
      <c r="EAY28" s="84"/>
      <c r="EAZ28" s="84"/>
      <c r="EBA28" s="84"/>
      <c r="EBB28" s="84"/>
      <c r="EBC28" s="84"/>
      <c r="EBD28" s="84"/>
      <c r="EBE28" s="84"/>
      <c r="EBF28" s="84"/>
      <c r="EBG28" s="84"/>
      <c r="EBH28" s="84"/>
      <c r="EBI28" s="84"/>
      <c r="EBJ28" s="84"/>
      <c r="EBK28" s="84"/>
      <c r="EBL28" s="84"/>
      <c r="EBM28" s="84"/>
      <c r="EBN28" s="84"/>
      <c r="EBO28" s="84"/>
      <c r="EBP28" s="84"/>
      <c r="EBQ28" s="84"/>
      <c r="EBR28" s="84"/>
      <c r="EBS28" s="84"/>
      <c r="EBT28" s="84"/>
      <c r="EBU28" s="84"/>
      <c r="EBV28" s="84"/>
      <c r="EBW28" s="84"/>
      <c r="EBX28" s="84"/>
      <c r="EBY28" s="84"/>
      <c r="EBZ28" s="84"/>
      <c r="ECA28" s="84"/>
      <c r="ECB28" s="84"/>
      <c r="ECC28" s="84"/>
      <c r="ECD28" s="84"/>
      <c r="ECE28" s="84"/>
      <c r="ECF28" s="84"/>
      <c r="ECG28" s="84"/>
      <c r="ECH28" s="84"/>
      <c r="ECI28" s="84"/>
      <c r="ECJ28" s="84"/>
      <c r="ECK28" s="84"/>
      <c r="ECL28" s="84"/>
      <c r="ECM28" s="84"/>
      <c r="ECN28" s="84"/>
      <c r="ECO28" s="84"/>
      <c r="ECP28" s="84"/>
      <c r="ECQ28" s="84"/>
      <c r="ECR28" s="84"/>
      <c r="ECS28" s="84"/>
      <c r="ECT28" s="84"/>
      <c r="ECU28" s="84"/>
      <c r="ECV28" s="84"/>
      <c r="ECW28" s="84"/>
      <c r="ECX28" s="84"/>
      <c r="ECY28" s="84"/>
      <c r="ECZ28" s="84"/>
      <c r="EDA28" s="84"/>
      <c r="EDB28" s="84"/>
      <c r="EDC28" s="84"/>
      <c r="EDD28" s="84"/>
      <c r="EDE28" s="84"/>
      <c r="EDF28" s="84"/>
      <c r="EDG28" s="84"/>
      <c r="EDH28" s="84"/>
      <c r="EDI28" s="84"/>
      <c r="EDJ28" s="84"/>
      <c r="EDK28" s="84"/>
      <c r="EDL28" s="84"/>
      <c r="EDM28" s="84"/>
      <c r="EDN28" s="84"/>
      <c r="EDO28" s="84"/>
      <c r="EDP28" s="84"/>
      <c r="EDQ28" s="84"/>
      <c r="EDR28" s="84"/>
      <c r="EDS28" s="84"/>
      <c r="EDT28" s="84"/>
      <c r="EDU28" s="84"/>
      <c r="EDV28" s="84"/>
      <c r="EDW28" s="84"/>
      <c r="EDX28" s="84"/>
      <c r="EDY28" s="84"/>
      <c r="EDZ28" s="84"/>
      <c r="EEA28" s="84"/>
      <c r="EEB28" s="84"/>
      <c r="EEC28" s="84"/>
      <c r="EED28" s="84"/>
      <c r="EEE28" s="84"/>
      <c r="EEF28" s="84"/>
      <c r="EEG28" s="84"/>
      <c r="EEH28" s="84"/>
      <c r="EEI28" s="84"/>
      <c r="EEJ28" s="84"/>
      <c r="EEK28" s="84"/>
      <c r="EEL28" s="84"/>
      <c r="EEM28" s="84"/>
      <c r="EEN28" s="84"/>
      <c r="EEO28" s="84"/>
      <c r="EEP28" s="84"/>
      <c r="EEQ28" s="84"/>
      <c r="EER28" s="84"/>
      <c r="EES28" s="84"/>
      <c r="EET28" s="84"/>
      <c r="EEU28" s="84"/>
      <c r="EEV28" s="84"/>
      <c r="EEW28" s="84"/>
      <c r="EEX28" s="84"/>
      <c r="EEY28" s="84"/>
      <c r="EEZ28" s="84"/>
      <c r="EFA28" s="84"/>
      <c r="EFB28" s="84"/>
      <c r="EFC28" s="84"/>
      <c r="EFD28" s="84"/>
      <c r="EFE28" s="84"/>
      <c r="EFF28" s="84"/>
      <c r="EFG28" s="84"/>
      <c r="EFH28" s="84"/>
      <c r="EFI28" s="84"/>
      <c r="EFJ28" s="84"/>
      <c r="EFK28" s="84"/>
      <c r="EFL28" s="84"/>
      <c r="EFM28" s="84"/>
      <c r="EFN28" s="84"/>
      <c r="EFO28" s="84"/>
      <c r="EFP28" s="84"/>
      <c r="EFQ28" s="84"/>
      <c r="EFR28" s="84"/>
      <c r="EFS28" s="84"/>
      <c r="EFT28" s="84"/>
      <c r="EFU28" s="84"/>
      <c r="EFV28" s="84"/>
      <c r="EFW28" s="84"/>
      <c r="EFX28" s="84"/>
      <c r="EFY28" s="84"/>
      <c r="EFZ28" s="84"/>
      <c r="EGA28" s="84"/>
      <c r="EGB28" s="84"/>
      <c r="EGC28" s="84"/>
      <c r="EGD28" s="84"/>
      <c r="EGE28" s="84"/>
      <c r="EGF28" s="84"/>
      <c r="EGG28" s="84"/>
      <c r="EGH28" s="84"/>
      <c r="EGI28" s="84"/>
      <c r="EGJ28" s="84"/>
      <c r="EGK28" s="84"/>
      <c r="EGL28" s="84"/>
      <c r="EGM28" s="84"/>
      <c r="EGN28" s="84"/>
      <c r="EGO28" s="84"/>
      <c r="EGP28" s="84"/>
      <c r="EGQ28" s="84"/>
      <c r="EGR28" s="84"/>
      <c r="EGS28" s="84"/>
      <c r="EGT28" s="84"/>
      <c r="EGU28" s="84"/>
      <c r="EGV28" s="84"/>
      <c r="EGW28" s="84"/>
      <c r="EGX28" s="84"/>
      <c r="EGY28" s="84"/>
      <c r="EGZ28" s="84"/>
      <c r="EHA28" s="84"/>
      <c r="EHB28" s="84"/>
      <c r="EHC28" s="84"/>
      <c r="EHD28" s="84"/>
      <c r="EHE28" s="84"/>
      <c r="EHF28" s="84"/>
      <c r="EHG28" s="84"/>
      <c r="EHH28" s="84"/>
      <c r="EHI28" s="84"/>
      <c r="EHJ28" s="84"/>
      <c r="EHK28" s="84"/>
      <c r="EHL28" s="84"/>
      <c r="EHM28" s="84"/>
      <c r="EHN28" s="84"/>
      <c r="EHO28" s="84"/>
      <c r="EHP28" s="84"/>
      <c r="EHQ28" s="84"/>
      <c r="EHR28" s="84"/>
      <c r="EHS28" s="84"/>
      <c r="EHT28" s="84"/>
      <c r="EHU28" s="84"/>
      <c r="EHV28" s="84"/>
      <c r="EHW28" s="84"/>
      <c r="EHX28" s="84"/>
      <c r="EHY28" s="84"/>
      <c r="EHZ28" s="84"/>
      <c r="EIA28" s="84"/>
      <c r="EIB28" s="84"/>
      <c r="EIC28" s="84"/>
      <c r="EID28" s="84"/>
      <c r="EIE28" s="84"/>
      <c r="EIF28" s="84"/>
      <c r="EIG28" s="84"/>
      <c r="EIH28" s="84"/>
      <c r="EII28" s="84"/>
      <c r="EIJ28" s="84"/>
      <c r="EIK28" s="84"/>
      <c r="EIL28" s="84"/>
      <c r="EIM28" s="84"/>
      <c r="EIN28" s="84"/>
      <c r="EIO28" s="84"/>
      <c r="EIP28" s="84"/>
      <c r="EIQ28" s="84"/>
      <c r="EIR28" s="84"/>
      <c r="EIS28" s="84"/>
      <c r="EIT28" s="84"/>
      <c r="EIU28" s="84"/>
      <c r="EIV28" s="84"/>
      <c r="EIW28" s="84"/>
      <c r="EIX28" s="84"/>
      <c r="EIY28" s="84"/>
      <c r="EIZ28" s="84"/>
      <c r="EJA28" s="84"/>
      <c r="EJB28" s="84"/>
      <c r="EJC28" s="84"/>
      <c r="EJD28" s="84"/>
      <c r="EJE28" s="84"/>
      <c r="EJF28" s="84"/>
      <c r="EJG28" s="84"/>
      <c r="EJH28" s="84"/>
      <c r="EJI28" s="84"/>
      <c r="EJJ28" s="84"/>
      <c r="EJK28" s="84"/>
      <c r="EJL28" s="84"/>
      <c r="EJM28" s="84"/>
      <c r="EJN28" s="84"/>
      <c r="EJO28" s="84"/>
      <c r="EJP28" s="84"/>
      <c r="EJQ28" s="84"/>
      <c r="EJR28" s="84"/>
      <c r="EJS28" s="84"/>
      <c r="EJT28" s="84"/>
      <c r="EJU28" s="84"/>
      <c r="EJV28" s="84"/>
      <c r="EJW28" s="84"/>
      <c r="EJX28" s="84"/>
      <c r="EJY28" s="84"/>
      <c r="EJZ28" s="84"/>
      <c r="EKA28" s="84"/>
      <c r="EKB28" s="84"/>
      <c r="EKC28" s="84"/>
      <c r="EKD28" s="84"/>
      <c r="EKE28" s="84"/>
      <c r="EKF28" s="84"/>
      <c r="EKG28" s="84"/>
      <c r="EKH28" s="84"/>
      <c r="EKI28" s="84"/>
      <c r="EKJ28" s="84"/>
      <c r="EKK28" s="84"/>
      <c r="EKL28" s="84"/>
      <c r="EKM28" s="84"/>
      <c r="EKN28" s="84"/>
      <c r="EKO28" s="84"/>
      <c r="EKP28" s="84"/>
      <c r="EKQ28" s="84"/>
      <c r="EKR28" s="84"/>
      <c r="EKS28" s="84"/>
      <c r="EKT28" s="84"/>
      <c r="EKU28" s="84"/>
      <c r="EKV28" s="84"/>
      <c r="EKW28" s="84"/>
      <c r="EKX28" s="84"/>
      <c r="EKY28" s="84"/>
      <c r="EKZ28" s="84"/>
      <c r="ELA28" s="84"/>
      <c r="ELB28" s="84"/>
      <c r="ELC28" s="84"/>
      <c r="ELD28" s="84"/>
      <c r="ELE28" s="84"/>
      <c r="ELF28" s="84"/>
      <c r="ELG28" s="84"/>
      <c r="ELH28" s="84"/>
      <c r="ELI28" s="84"/>
      <c r="ELJ28" s="84"/>
      <c r="ELK28" s="84"/>
      <c r="ELL28" s="84"/>
      <c r="ELM28" s="84"/>
      <c r="ELN28" s="84"/>
      <c r="ELO28" s="84"/>
      <c r="ELP28" s="84"/>
      <c r="ELQ28" s="84"/>
      <c r="ELR28" s="84"/>
      <c r="ELS28" s="84"/>
      <c r="ELT28" s="84"/>
      <c r="ELU28" s="84"/>
      <c r="ELV28" s="84"/>
      <c r="ELW28" s="84"/>
      <c r="ELX28" s="84"/>
      <c r="ELY28" s="84"/>
      <c r="ELZ28" s="84"/>
      <c r="EMA28" s="84"/>
      <c r="EMB28" s="84"/>
      <c r="EMC28" s="84"/>
      <c r="EMD28" s="84"/>
      <c r="EME28" s="84"/>
      <c r="EMF28" s="84"/>
      <c r="EMG28" s="84"/>
      <c r="EMH28" s="84"/>
      <c r="EMI28" s="84"/>
      <c r="EMJ28" s="84"/>
      <c r="EMK28" s="84"/>
      <c r="EML28" s="84"/>
      <c r="EMM28" s="84"/>
      <c r="EMN28" s="84"/>
      <c r="EMO28" s="84"/>
      <c r="EMP28" s="84"/>
      <c r="EMQ28" s="84"/>
      <c r="EMR28" s="84"/>
      <c r="EMS28" s="84"/>
      <c r="EMT28" s="84"/>
      <c r="EMU28" s="84"/>
      <c r="EMV28" s="84"/>
      <c r="EMW28" s="84"/>
      <c r="EMX28" s="84"/>
      <c r="EMY28" s="84"/>
      <c r="EMZ28" s="84"/>
      <c r="ENA28" s="84"/>
      <c r="ENB28" s="84"/>
      <c r="ENC28" s="84"/>
      <c r="END28" s="84"/>
      <c r="ENE28" s="84"/>
      <c r="ENF28" s="84"/>
      <c r="ENG28" s="84"/>
      <c r="ENH28" s="84"/>
      <c r="ENI28" s="84"/>
      <c r="ENJ28" s="84"/>
      <c r="ENK28" s="84"/>
      <c r="ENL28" s="84"/>
      <c r="ENM28" s="84"/>
      <c r="ENN28" s="84"/>
      <c r="ENO28" s="84"/>
      <c r="ENP28" s="84"/>
      <c r="ENQ28" s="84"/>
      <c r="ENR28" s="84"/>
      <c r="ENS28" s="84"/>
      <c r="ENT28" s="84"/>
      <c r="ENU28" s="84"/>
      <c r="ENV28" s="84"/>
      <c r="ENW28" s="84"/>
      <c r="ENX28" s="84"/>
      <c r="ENY28" s="84"/>
      <c r="ENZ28" s="84"/>
      <c r="EOA28" s="84"/>
      <c r="EOB28" s="84"/>
      <c r="EOC28" s="84"/>
      <c r="EOD28" s="84"/>
      <c r="EOE28" s="84"/>
      <c r="EOF28" s="84"/>
      <c r="EOG28" s="84"/>
      <c r="EOH28" s="84"/>
      <c r="EOI28" s="84"/>
      <c r="EOJ28" s="84"/>
      <c r="EOK28" s="84"/>
      <c r="EOL28" s="84"/>
      <c r="EOM28" s="84"/>
      <c r="EON28" s="84"/>
      <c r="EOO28" s="84"/>
      <c r="EOP28" s="84"/>
      <c r="EOQ28" s="84"/>
      <c r="EOR28" s="84"/>
      <c r="EOS28" s="84"/>
      <c r="EOT28" s="84"/>
      <c r="EOU28" s="84"/>
      <c r="EOV28" s="84"/>
      <c r="EOW28" s="84"/>
      <c r="EOX28" s="84"/>
      <c r="EOY28" s="84"/>
      <c r="EOZ28" s="84"/>
      <c r="EPA28" s="84"/>
      <c r="EPB28" s="84"/>
      <c r="EPC28" s="84"/>
      <c r="EPD28" s="84"/>
      <c r="EPE28" s="84"/>
      <c r="EPF28" s="84"/>
      <c r="EPG28" s="84"/>
      <c r="EPH28" s="84"/>
      <c r="EPI28" s="84"/>
      <c r="EPJ28" s="84"/>
      <c r="EPK28" s="84"/>
      <c r="EPL28" s="84"/>
      <c r="EPM28" s="84"/>
      <c r="EPN28" s="84"/>
      <c r="EPO28" s="84"/>
      <c r="EPP28" s="84"/>
      <c r="EPQ28" s="84"/>
      <c r="EPR28" s="84"/>
      <c r="EPS28" s="84"/>
      <c r="EPT28" s="84"/>
      <c r="EPU28" s="84"/>
      <c r="EPV28" s="84"/>
      <c r="EPW28" s="84"/>
      <c r="EPX28" s="84"/>
      <c r="EPY28" s="84"/>
      <c r="EPZ28" s="84"/>
      <c r="EQA28" s="84"/>
      <c r="EQB28" s="84"/>
      <c r="EQC28" s="84"/>
      <c r="EQD28" s="84"/>
      <c r="EQE28" s="84"/>
      <c r="EQF28" s="84"/>
      <c r="EQG28" s="84"/>
      <c r="EQH28" s="84"/>
      <c r="EQI28" s="84"/>
      <c r="EQJ28" s="84"/>
      <c r="EQK28" s="84"/>
      <c r="EQL28" s="84"/>
      <c r="EQM28" s="84"/>
      <c r="EQN28" s="84"/>
      <c r="EQO28" s="84"/>
      <c r="EQP28" s="84"/>
      <c r="EQQ28" s="84"/>
      <c r="EQR28" s="84"/>
      <c r="EQS28" s="84"/>
      <c r="EQT28" s="84"/>
      <c r="EQU28" s="84"/>
      <c r="EQV28" s="84"/>
      <c r="EQW28" s="84"/>
      <c r="EQX28" s="84"/>
      <c r="EQY28" s="84"/>
      <c r="EQZ28" s="84"/>
      <c r="ERA28" s="84"/>
      <c r="ERB28" s="84"/>
      <c r="ERC28" s="84"/>
      <c r="ERD28" s="84"/>
      <c r="ERE28" s="84"/>
      <c r="ERF28" s="84"/>
      <c r="ERG28" s="84"/>
      <c r="ERH28" s="84"/>
      <c r="ERI28" s="84"/>
      <c r="ERJ28" s="84"/>
      <c r="ERK28" s="84"/>
      <c r="ERL28" s="84"/>
      <c r="ERM28" s="84"/>
      <c r="ERN28" s="84"/>
      <c r="ERO28" s="84"/>
      <c r="ERP28" s="84"/>
      <c r="ERQ28" s="84"/>
      <c r="ERR28" s="84"/>
      <c r="ERS28" s="84"/>
      <c r="ERT28" s="84"/>
      <c r="ERU28" s="84"/>
      <c r="ERV28" s="84"/>
      <c r="ERW28" s="84"/>
      <c r="ERX28" s="84"/>
      <c r="ERY28" s="84"/>
      <c r="ERZ28" s="84"/>
      <c r="ESA28" s="84"/>
      <c r="ESB28" s="84"/>
      <c r="ESC28" s="84"/>
      <c r="ESD28" s="84"/>
      <c r="ESE28" s="84"/>
      <c r="ESF28" s="84"/>
      <c r="ESG28" s="84"/>
      <c r="ESH28" s="84"/>
      <c r="ESI28" s="84"/>
      <c r="ESJ28" s="84"/>
      <c r="ESK28" s="84"/>
      <c r="ESL28" s="84"/>
      <c r="ESM28" s="84"/>
      <c r="ESN28" s="84"/>
      <c r="ESO28" s="84"/>
      <c r="ESP28" s="84"/>
      <c r="ESQ28" s="84"/>
      <c r="ESR28" s="84"/>
      <c r="ESS28" s="84"/>
      <c r="EST28" s="84"/>
      <c r="ESU28" s="84"/>
      <c r="ESV28" s="84"/>
      <c r="ESW28" s="84"/>
      <c r="ESX28" s="84"/>
      <c r="ESY28" s="84"/>
      <c r="ESZ28" s="84"/>
      <c r="ETA28" s="84"/>
      <c r="ETB28" s="84"/>
      <c r="ETC28" s="84"/>
      <c r="ETD28" s="84"/>
      <c r="ETE28" s="84"/>
      <c r="ETF28" s="84"/>
      <c r="ETG28" s="84"/>
      <c r="ETH28" s="84"/>
      <c r="ETI28" s="84"/>
      <c r="ETJ28" s="84"/>
      <c r="ETK28" s="84"/>
      <c r="ETL28" s="84"/>
      <c r="ETM28" s="84"/>
      <c r="ETN28" s="84"/>
      <c r="ETO28" s="84"/>
      <c r="ETP28" s="84"/>
      <c r="ETQ28" s="84"/>
      <c r="ETR28" s="84"/>
      <c r="ETS28" s="84"/>
      <c r="ETT28" s="84"/>
      <c r="ETU28" s="84"/>
      <c r="ETV28" s="84"/>
      <c r="ETW28" s="84"/>
      <c r="ETX28" s="84"/>
      <c r="ETY28" s="84"/>
      <c r="ETZ28" s="84"/>
      <c r="EUA28" s="84"/>
      <c r="EUB28" s="84"/>
      <c r="EUC28" s="84"/>
      <c r="EUD28" s="84"/>
      <c r="EUE28" s="84"/>
      <c r="EUF28" s="84"/>
      <c r="EUG28" s="84"/>
      <c r="EUH28" s="84"/>
      <c r="EUI28" s="84"/>
      <c r="EUJ28" s="84"/>
      <c r="EUK28" s="84"/>
      <c r="EUL28" s="84"/>
      <c r="EUM28" s="84"/>
      <c r="EUN28" s="84"/>
      <c r="EUO28" s="84"/>
      <c r="EUP28" s="84"/>
      <c r="EUQ28" s="84"/>
      <c r="EUR28" s="84"/>
      <c r="EUS28" s="84"/>
      <c r="EUT28" s="84"/>
      <c r="EUU28" s="84"/>
      <c r="EUV28" s="84"/>
      <c r="EUW28" s="84"/>
      <c r="EUX28" s="84"/>
      <c r="EUY28" s="84"/>
      <c r="EUZ28" s="84"/>
      <c r="EVA28" s="84"/>
      <c r="EVB28" s="84"/>
      <c r="EVC28" s="84"/>
      <c r="EVD28" s="84"/>
      <c r="EVE28" s="84"/>
      <c r="EVF28" s="84"/>
      <c r="EVG28" s="84"/>
      <c r="EVH28" s="84"/>
      <c r="EVI28" s="84"/>
      <c r="EVJ28" s="84"/>
      <c r="EVK28" s="84"/>
      <c r="EVL28" s="84"/>
      <c r="EVM28" s="84"/>
      <c r="EVN28" s="84"/>
      <c r="EVO28" s="84"/>
      <c r="EVP28" s="84"/>
      <c r="EVQ28" s="84"/>
      <c r="EVR28" s="84"/>
      <c r="EVS28" s="84"/>
      <c r="EVT28" s="84"/>
      <c r="EVU28" s="84"/>
      <c r="EVV28" s="84"/>
      <c r="EVW28" s="84"/>
      <c r="EVX28" s="84"/>
      <c r="EVY28" s="84"/>
      <c r="EVZ28" s="84"/>
      <c r="EWA28" s="84"/>
      <c r="EWB28" s="84"/>
      <c r="EWC28" s="84"/>
      <c r="EWD28" s="84"/>
      <c r="EWE28" s="84"/>
      <c r="EWF28" s="84"/>
      <c r="EWG28" s="84"/>
      <c r="EWH28" s="84"/>
      <c r="EWI28" s="84"/>
      <c r="EWJ28" s="84"/>
      <c r="EWK28" s="84"/>
      <c r="EWL28" s="84"/>
      <c r="EWM28" s="84"/>
      <c r="EWN28" s="84"/>
      <c r="EWO28" s="84"/>
      <c r="EWP28" s="84"/>
      <c r="EWQ28" s="84"/>
      <c r="EWR28" s="84"/>
      <c r="EWS28" s="84"/>
      <c r="EWT28" s="84"/>
      <c r="EWU28" s="84"/>
      <c r="EWV28" s="84"/>
      <c r="EWW28" s="84"/>
      <c r="EWX28" s="84"/>
      <c r="EWY28" s="84"/>
      <c r="EWZ28" s="84"/>
      <c r="EXA28" s="84"/>
      <c r="EXB28" s="84"/>
      <c r="EXC28" s="84"/>
      <c r="EXD28" s="84"/>
      <c r="EXE28" s="84"/>
      <c r="EXF28" s="84"/>
      <c r="EXG28" s="84"/>
      <c r="EXH28" s="84"/>
      <c r="EXI28" s="84"/>
      <c r="EXJ28" s="84"/>
      <c r="EXK28" s="84"/>
      <c r="EXL28" s="84"/>
      <c r="EXM28" s="84"/>
      <c r="EXN28" s="84"/>
      <c r="EXO28" s="84"/>
      <c r="EXP28" s="84"/>
      <c r="EXQ28" s="84"/>
      <c r="EXR28" s="84"/>
      <c r="EXS28" s="84"/>
      <c r="EXT28" s="84"/>
      <c r="EXU28" s="84"/>
      <c r="EXV28" s="84"/>
      <c r="EXW28" s="84"/>
      <c r="EXX28" s="84"/>
      <c r="EXY28" s="84"/>
      <c r="EXZ28" s="84"/>
      <c r="EYA28" s="84"/>
      <c r="EYB28" s="84"/>
      <c r="EYC28" s="84"/>
      <c r="EYD28" s="84"/>
      <c r="EYE28" s="84"/>
      <c r="EYF28" s="84"/>
      <c r="EYG28" s="84"/>
      <c r="EYH28" s="84"/>
      <c r="EYI28" s="84"/>
      <c r="EYJ28" s="84"/>
      <c r="EYK28" s="84"/>
      <c r="EYL28" s="84"/>
      <c r="EYM28" s="84"/>
      <c r="EYN28" s="84"/>
      <c r="EYO28" s="84"/>
      <c r="EYP28" s="84"/>
      <c r="EYQ28" s="84"/>
      <c r="EYR28" s="84"/>
      <c r="EYS28" s="84"/>
      <c r="EYT28" s="84"/>
      <c r="EYU28" s="84"/>
      <c r="EYV28" s="84"/>
      <c r="EYW28" s="84"/>
      <c r="EYX28" s="84"/>
      <c r="EYY28" s="84"/>
      <c r="EYZ28" s="84"/>
      <c r="EZA28" s="84"/>
      <c r="EZB28" s="84"/>
      <c r="EZC28" s="84"/>
      <c r="EZD28" s="84"/>
      <c r="EZE28" s="84"/>
      <c r="EZF28" s="84"/>
      <c r="EZG28" s="84"/>
      <c r="EZH28" s="84"/>
      <c r="EZI28" s="84"/>
      <c r="EZJ28" s="84"/>
      <c r="EZK28" s="84"/>
      <c r="EZL28" s="84"/>
      <c r="EZM28" s="84"/>
      <c r="EZN28" s="84"/>
      <c r="EZO28" s="84"/>
      <c r="EZP28" s="84"/>
      <c r="EZQ28" s="84"/>
      <c r="EZR28" s="84"/>
      <c r="EZS28" s="84"/>
      <c r="EZT28" s="84"/>
      <c r="EZU28" s="84"/>
      <c r="EZV28" s="84"/>
      <c r="EZW28" s="84"/>
      <c r="EZX28" s="84"/>
      <c r="EZY28" s="84"/>
      <c r="EZZ28" s="84"/>
      <c r="FAA28" s="84"/>
      <c r="FAB28" s="84"/>
      <c r="FAC28" s="84"/>
      <c r="FAD28" s="84"/>
      <c r="FAE28" s="84"/>
      <c r="FAF28" s="84"/>
      <c r="FAG28" s="84"/>
      <c r="FAH28" s="84"/>
      <c r="FAI28" s="84"/>
      <c r="FAJ28" s="84"/>
      <c r="FAK28" s="84"/>
      <c r="FAL28" s="84"/>
      <c r="FAM28" s="84"/>
      <c r="FAN28" s="84"/>
      <c r="FAO28" s="84"/>
      <c r="FAP28" s="84"/>
      <c r="FAQ28" s="84"/>
      <c r="FAR28" s="84"/>
      <c r="FAS28" s="84"/>
      <c r="FAT28" s="84"/>
      <c r="FAU28" s="84"/>
      <c r="FAV28" s="84"/>
      <c r="FAW28" s="84"/>
      <c r="FAX28" s="84"/>
      <c r="FAY28" s="84"/>
      <c r="FAZ28" s="84"/>
      <c r="FBA28" s="84"/>
      <c r="FBB28" s="84"/>
      <c r="FBC28" s="84"/>
      <c r="FBD28" s="84"/>
      <c r="FBE28" s="84"/>
      <c r="FBF28" s="84"/>
      <c r="FBG28" s="84"/>
      <c r="FBH28" s="84"/>
      <c r="FBI28" s="84"/>
      <c r="FBJ28" s="84"/>
      <c r="FBK28" s="84"/>
      <c r="FBL28" s="84"/>
      <c r="FBM28" s="84"/>
      <c r="FBN28" s="84"/>
      <c r="FBO28" s="84"/>
      <c r="FBP28" s="84"/>
      <c r="FBQ28" s="84"/>
      <c r="FBR28" s="84"/>
      <c r="FBS28" s="84"/>
      <c r="FBT28" s="84"/>
      <c r="FBU28" s="84"/>
      <c r="FBV28" s="84"/>
      <c r="FBW28" s="84"/>
      <c r="FBX28" s="84"/>
      <c r="FBY28" s="84"/>
      <c r="FBZ28" s="84"/>
      <c r="FCA28" s="84"/>
      <c r="FCB28" s="84"/>
      <c r="FCC28" s="84"/>
      <c r="FCD28" s="84"/>
      <c r="FCE28" s="84"/>
      <c r="FCF28" s="84"/>
      <c r="FCG28" s="84"/>
      <c r="FCH28" s="84"/>
      <c r="FCI28" s="84"/>
      <c r="FCJ28" s="84"/>
      <c r="FCK28" s="84"/>
      <c r="FCL28" s="84"/>
      <c r="FCM28" s="84"/>
      <c r="FCN28" s="84"/>
      <c r="FCO28" s="84"/>
      <c r="FCP28" s="84"/>
      <c r="FCQ28" s="84"/>
      <c r="FCR28" s="84"/>
      <c r="FCS28" s="84"/>
      <c r="FCT28" s="84"/>
      <c r="FCU28" s="84"/>
      <c r="FCV28" s="84"/>
      <c r="FCW28" s="84"/>
      <c r="FCX28" s="84"/>
      <c r="FCY28" s="84"/>
      <c r="FCZ28" s="84"/>
      <c r="FDA28" s="84"/>
      <c r="FDB28" s="84"/>
      <c r="FDC28" s="84"/>
      <c r="FDD28" s="84"/>
      <c r="FDE28" s="84"/>
      <c r="FDF28" s="84"/>
      <c r="FDG28" s="84"/>
      <c r="FDH28" s="84"/>
      <c r="FDI28" s="84"/>
      <c r="FDJ28" s="84"/>
      <c r="FDK28" s="84"/>
      <c r="FDL28" s="84"/>
      <c r="FDM28" s="84"/>
      <c r="FDN28" s="84"/>
      <c r="FDO28" s="84"/>
      <c r="FDP28" s="84"/>
      <c r="FDQ28" s="84"/>
      <c r="FDR28" s="84"/>
      <c r="FDS28" s="84"/>
      <c r="FDT28" s="84"/>
      <c r="FDU28" s="84"/>
      <c r="FDV28" s="84"/>
      <c r="FDW28" s="84"/>
      <c r="FDX28" s="84"/>
      <c r="FDY28" s="84"/>
      <c r="FDZ28" s="84"/>
      <c r="FEA28" s="84"/>
      <c r="FEB28" s="84"/>
      <c r="FEC28" s="84"/>
      <c r="FED28" s="84"/>
      <c r="FEE28" s="84"/>
      <c r="FEF28" s="84"/>
      <c r="FEG28" s="84"/>
      <c r="FEH28" s="84"/>
      <c r="FEI28" s="84"/>
      <c r="FEJ28" s="84"/>
      <c r="FEK28" s="84"/>
      <c r="FEL28" s="84"/>
      <c r="FEM28" s="84"/>
      <c r="FEN28" s="84"/>
      <c r="FEO28" s="84"/>
      <c r="FEP28" s="84"/>
      <c r="FEQ28" s="84"/>
      <c r="FER28" s="84"/>
      <c r="FES28" s="84"/>
      <c r="FET28" s="84"/>
      <c r="FEU28" s="84"/>
      <c r="FEV28" s="84"/>
      <c r="FEW28" s="84"/>
      <c r="FEX28" s="84"/>
      <c r="FEY28" s="84"/>
      <c r="FEZ28" s="84"/>
      <c r="FFA28" s="84"/>
      <c r="FFB28" s="84"/>
      <c r="FFC28" s="84"/>
      <c r="FFD28" s="84"/>
      <c r="FFE28" s="84"/>
      <c r="FFF28" s="84"/>
      <c r="FFG28" s="84"/>
      <c r="FFH28" s="84"/>
      <c r="FFI28" s="84"/>
      <c r="FFJ28" s="84"/>
      <c r="FFK28" s="84"/>
      <c r="FFL28" s="84"/>
      <c r="FFM28" s="84"/>
      <c r="FFN28" s="84"/>
      <c r="FFO28" s="84"/>
      <c r="FFP28" s="84"/>
      <c r="FFQ28" s="84"/>
      <c r="FFR28" s="84"/>
      <c r="FFS28" s="84"/>
      <c r="FFT28" s="84"/>
      <c r="FFU28" s="84"/>
      <c r="FFV28" s="84"/>
      <c r="FFW28" s="84"/>
      <c r="FFX28" s="84"/>
      <c r="FFY28" s="84"/>
      <c r="FFZ28" s="84"/>
      <c r="FGA28" s="84"/>
      <c r="FGB28" s="84"/>
      <c r="FGC28" s="84"/>
      <c r="FGD28" s="84"/>
      <c r="FGE28" s="84"/>
      <c r="FGF28" s="84"/>
      <c r="FGG28" s="84"/>
      <c r="FGH28" s="84"/>
      <c r="FGI28" s="84"/>
      <c r="FGJ28" s="84"/>
      <c r="FGK28" s="84"/>
      <c r="FGL28" s="84"/>
      <c r="FGM28" s="84"/>
      <c r="FGN28" s="84"/>
      <c r="FGO28" s="84"/>
      <c r="FGP28" s="84"/>
      <c r="FGQ28" s="84"/>
      <c r="FGR28" s="84"/>
      <c r="FGS28" s="84"/>
      <c r="FGT28" s="84"/>
      <c r="FGU28" s="84"/>
      <c r="FGV28" s="84"/>
      <c r="FGW28" s="84"/>
      <c r="FGX28" s="84"/>
      <c r="FGY28" s="84"/>
      <c r="FGZ28" s="84"/>
      <c r="FHA28" s="84"/>
      <c r="FHB28" s="84"/>
      <c r="FHC28" s="84"/>
      <c r="FHD28" s="84"/>
      <c r="FHE28" s="84"/>
      <c r="FHF28" s="84"/>
      <c r="FHG28" s="84"/>
      <c r="FHH28" s="84"/>
      <c r="FHI28" s="84"/>
      <c r="FHJ28" s="84"/>
      <c r="FHK28" s="84"/>
      <c r="FHL28" s="84"/>
      <c r="FHM28" s="84"/>
      <c r="FHN28" s="84"/>
      <c r="FHO28" s="84"/>
      <c r="FHP28" s="84"/>
      <c r="FHQ28" s="84"/>
      <c r="FHR28" s="84"/>
      <c r="FHS28" s="84"/>
      <c r="FHT28" s="84"/>
      <c r="FHU28" s="84"/>
      <c r="FHV28" s="84"/>
      <c r="FHW28" s="84"/>
      <c r="FHX28" s="84"/>
      <c r="FHY28" s="84"/>
      <c r="FHZ28" s="84"/>
      <c r="FIA28" s="84"/>
      <c r="FIB28" s="84"/>
      <c r="FIC28" s="84"/>
      <c r="FID28" s="84"/>
      <c r="FIE28" s="84"/>
      <c r="FIF28" s="84"/>
      <c r="FIG28" s="84"/>
      <c r="FIH28" s="84"/>
      <c r="FII28" s="84"/>
      <c r="FIJ28" s="84"/>
      <c r="FIK28" s="84"/>
      <c r="FIL28" s="84"/>
      <c r="FIM28" s="84"/>
      <c r="FIN28" s="84"/>
      <c r="FIO28" s="84"/>
      <c r="FIP28" s="84"/>
      <c r="FIQ28" s="84"/>
      <c r="FIR28" s="84"/>
      <c r="FIS28" s="84"/>
      <c r="FIT28" s="84"/>
      <c r="FIU28" s="84"/>
      <c r="FIV28" s="84"/>
      <c r="FIW28" s="84"/>
      <c r="FIX28" s="84"/>
      <c r="FIY28" s="84"/>
      <c r="FIZ28" s="84"/>
      <c r="FJA28" s="84"/>
      <c r="FJB28" s="84"/>
      <c r="FJC28" s="84"/>
      <c r="FJD28" s="84"/>
      <c r="FJE28" s="84"/>
      <c r="FJF28" s="84"/>
      <c r="FJG28" s="84"/>
      <c r="FJH28" s="84"/>
      <c r="FJI28" s="84"/>
      <c r="FJJ28" s="84"/>
      <c r="FJK28" s="84"/>
      <c r="FJL28" s="84"/>
      <c r="FJM28" s="84"/>
      <c r="FJN28" s="84"/>
      <c r="FJO28" s="84"/>
      <c r="FJP28" s="84"/>
      <c r="FJQ28" s="84"/>
      <c r="FJR28" s="84"/>
      <c r="FJS28" s="84"/>
      <c r="FJT28" s="84"/>
      <c r="FJU28" s="84"/>
      <c r="FJV28" s="84"/>
      <c r="FJW28" s="84"/>
      <c r="FJX28" s="84"/>
      <c r="FJY28" s="84"/>
      <c r="FJZ28" s="84"/>
      <c r="FKA28" s="84"/>
      <c r="FKB28" s="84"/>
      <c r="FKC28" s="84"/>
      <c r="FKD28" s="84"/>
      <c r="FKE28" s="84"/>
      <c r="FKF28" s="84"/>
      <c r="FKG28" s="84"/>
      <c r="FKH28" s="84"/>
      <c r="FKI28" s="84"/>
      <c r="FKJ28" s="84"/>
      <c r="FKK28" s="84"/>
      <c r="FKL28" s="84"/>
      <c r="FKM28" s="84"/>
      <c r="FKN28" s="84"/>
      <c r="FKO28" s="84"/>
      <c r="FKP28" s="84"/>
      <c r="FKQ28" s="84"/>
      <c r="FKR28" s="84"/>
      <c r="FKS28" s="84"/>
      <c r="FKT28" s="84"/>
      <c r="FKU28" s="84"/>
      <c r="FKV28" s="84"/>
      <c r="FKW28" s="84"/>
      <c r="FKX28" s="84"/>
      <c r="FKY28" s="84"/>
      <c r="FKZ28" s="84"/>
      <c r="FLA28" s="84"/>
      <c r="FLB28" s="84"/>
      <c r="FLC28" s="84"/>
      <c r="FLD28" s="84"/>
      <c r="FLE28" s="84"/>
      <c r="FLF28" s="84"/>
      <c r="FLG28" s="84"/>
      <c r="FLH28" s="84"/>
      <c r="FLI28" s="84"/>
      <c r="FLJ28" s="84"/>
      <c r="FLK28" s="84"/>
      <c r="FLL28" s="84"/>
      <c r="FLM28" s="84"/>
      <c r="FLN28" s="84"/>
      <c r="FLO28" s="84"/>
      <c r="FLP28" s="84"/>
      <c r="FLQ28" s="84"/>
      <c r="FLR28" s="84"/>
      <c r="FLS28" s="84"/>
      <c r="FLT28" s="84"/>
      <c r="FLU28" s="84"/>
      <c r="FLV28" s="84"/>
      <c r="FLW28" s="84"/>
      <c r="FLX28" s="84"/>
      <c r="FLY28" s="84"/>
      <c r="FLZ28" s="84"/>
      <c r="FMA28" s="84"/>
      <c r="FMB28" s="84"/>
      <c r="FMC28" s="84"/>
      <c r="FMD28" s="84"/>
      <c r="FME28" s="84"/>
      <c r="FMF28" s="84"/>
      <c r="FMG28" s="84"/>
      <c r="FMH28" s="84"/>
      <c r="FMI28" s="84"/>
      <c r="FMJ28" s="84"/>
      <c r="FMK28" s="84"/>
      <c r="FML28" s="84"/>
      <c r="FMM28" s="84"/>
      <c r="FMN28" s="84"/>
      <c r="FMO28" s="84"/>
      <c r="FMP28" s="84"/>
      <c r="FMQ28" s="84"/>
      <c r="FMR28" s="84"/>
      <c r="FMS28" s="84"/>
      <c r="FMT28" s="84"/>
      <c r="FMU28" s="84"/>
      <c r="FMV28" s="84"/>
      <c r="FMW28" s="84"/>
      <c r="FMX28" s="84"/>
      <c r="FMY28" s="84"/>
      <c r="FMZ28" s="84"/>
      <c r="FNA28" s="84"/>
      <c r="FNB28" s="84"/>
      <c r="FNC28" s="84"/>
      <c r="FND28" s="84"/>
      <c r="FNE28" s="84"/>
      <c r="FNF28" s="84"/>
      <c r="FNG28" s="84"/>
      <c r="FNH28" s="84"/>
      <c r="FNI28" s="84"/>
      <c r="FNJ28" s="84"/>
      <c r="FNK28" s="84"/>
      <c r="FNL28" s="84"/>
      <c r="FNM28" s="84"/>
      <c r="FNN28" s="84"/>
      <c r="FNO28" s="84"/>
      <c r="FNP28" s="84"/>
      <c r="FNQ28" s="84"/>
      <c r="FNR28" s="84"/>
      <c r="FNS28" s="84"/>
      <c r="FNT28" s="84"/>
      <c r="FNU28" s="84"/>
      <c r="FNV28" s="84"/>
      <c r="FNW28" s="84"/>
      <c r="FNX28" s="84"/>
      <c r="FNY28" s="84"/>
      <c r="FNZ28" s="84"/>
      <c r="FOA28" s="84"/>
      <c r="FOB28" s="84"/>
      <c r="FOC28" s="84"/>
      <c r="FOD28" s="84"/>
      <c r="FOE28" s="84"/>
      <c r="FOF28" s="84"/>
      <c r="FOG28" s="84"/>
      <c r="FOH28" s="84"/>
      <c r="FOI28" s="84"/>
      <c r="FOJ28" s="84"/>
      <c r="FOK28" s="84"/>
      <c r="FOL28" s="84"/>
      <c r="FOM28" s="84"/>
      <c r="FON28" s="84"/>
      <c r="FOO28" s="84"/>
      <c r="FOP28" s="84"/>
      <c r="FOQ28" s="84"/>
      <c r="FOR28" s="84"/>
      <c r="FOS28" s="84"/>
      <c r="FOT28" s="84"/>
      <c r="FOU28" s="84"/>
      <c r="FOV28" s="84"/>
      <c r="FOW28" s="84"/>
      <c r="FOX28" s="84"/>
      <c r="FOY28" s="84"/>
      <c r="FOZ28" s="84"/>
      <c r="FPA28" s="84"/>
      <c r="FPB28" s="84"/>
      <c r="FPC28" s="84"/>
      <c r="FPD28" s="84"/>
      <c r="FPE28" s="84"/>
      <c r="FPF28" s="84"/>
      <c r="FPG28" s="84"/>
      <c r="FPH28" s="84"/>
      <c r="FPI28" s="84"/>
      <c r="FPJ28" s="84"/>
      <c r="FPK28" s="84"/>
      <c r="FPL28" s="84"/>
      <c r="FPM28" s="84"/>
      <c r="FPN28" s="84"/>
      <c r="FPO28" s="84"/>
      <c r="FPP28" s="84"/>
      <c r="FPQ28" s="84"/>
      <c r="FPR28" s="84"/>
      <c r="FPS28" s="84"/>
      <c r="FPT28" s="84"/>
      <c r="FPU28" s="84"/>
      <c r="FPV28" s="84"/>
      <c r="FPW28" s="84"/>
      <c r="FPX28" s="84"/>
      <c r="FPY28" s="84"/>
      <c r="FPZ28" s="84"/>
      <c r="FQA28" s="84"/>
      <c r="FQB28" s="84"/>
      <c r="FQC28" s="84"/>
      <c r="FQD28" s="84"/>
      <c r="FQE28" s="84"/>
      <c r="FQF28" s="84"/>
      <c r="FQG28" s="84"/>
      <c r="FQH28" s="84"/>
      <c r="FQI28" s="84"/>
      <c r="FQJ28" s="84"/>
      <c r="FQK28" s="84"/>
      <c r="FQL28" s="84"/>
      <c r="FQM28" s="84"/>
      <c r="FQN28" s="84"/>
      <c r="FQO28" s="84"/>
      <c r="FQP28" s="84"/>
      <c r="FQQ28" s="84"/>
      <c r="FQR28" s="84"/>
      <c r="FQS28" s="84"/>
      <c r="FQT28" s="84"/>
      <c r="FQU28" s="84"/>
      <c r="FQV28" s="84"/>
      <c r="FQW28" s="84"/>
      <c r="FQX28" s="84"/>
      <c r="FQY28" s="84"/>
      <c r="FQZ28" s="84"/>
      <c r="FRA28" s="84"/>
      <c r="FRB28" s="84"/>
      <c r="FRC28" s="84"/>
      <c r="FRD28" s="84"/>
      <c r="FRE28" s="84"/>
      <c r="FRF28" s="84"/>
      <c r="FRG28" s="84"/>
      <c r="FRH28" s="84"/>
      <c r="FRI28" s="84"/>
      <c r="FRJ28" s="84"/>
      <c r="FRK28" s="84"/>
      <c r="FRL28" s="84"/>
      <c r="FRM28" s="84"/>
      <c r="FRN28" s="84"/>
      <c r="FRO28" s="84"/>
      <c r="FRP28" s="84"/>
      <c r="FRQ28" s="84"/>
      <c r="FRR28" s="84"/>
      <c r="FRS28" s="84"/>
      <c r="FRT28" s="84"/>
      <c r="FRU28" s="84"/>
      <c r="FRV28" s="84"/>
      <c r="FRW28" s="84"/>
      <c r="FRX28" s="84"/>
      <c r="FRY28" s="84"/>
      <c r="FRZ28" s="84"/>
      <c r="FSA28" s="84"/>
      <c r="FSB28" s="84"/>
      <c r="FSC28" s="84"/>
      <c r="FSD28" s="84"/>
      <c r="FSE28" s="84"/>
      <c r="FSF28" s="84"/>
      <c r="FSG28" s="84"/>
      <c r="FSH28" s="84"/>
      <c r="FSI28" s="84"/>
      <c r="FSJ28" s="84"/>
      <c r="FSK28" s="84"/>
      <c r="FSL28" s="84"/>
      <c r="FSM28" s="84"/>
      <c r="FSN28" s="84"/>
      <c r="FSO28" s="84"/>
      <c r="FSP28" s="84"/>
      <c r="FSQ28" s="84"/>
      <c r="FSR28" s="84"/>
      <c r="FSS28" s="84"/>
      <c r="FST28" s="84"/>
      <c r="FSU28" s="84"/>
      <c r="FSV28" s="84"/>
      <c r="FSW28" s="84"/>
      <c r="FSX28" s="84"/>
      <c r="FSY28" s="84"/>
      <c r="FSZ28" s="84"/>
      <c r="FTA28" s="84"/>
      <c r="FTB28" s="84"/>
      <c r="FTC28" s="84"/>
      <c r="FTD28" s="84"/>
      <c r="FTE28" s="84"/>
      <c r="FTF28" s="84"/>
      <c r="FTG28" s="84"/>
      <c r="FTH28" s="84"/>
      <c r="FTI28" s="84"/>
      <c r="FTJ28" s="84"/>
      <c r="FTK28" s="84"/>
      <c r="FTL28" s="84"/>
      <c r="FTM28" s="84"/>
      <c r="FTN28" s="84"/>
      <c r="FTO28" s="84"/>
      <c r="FTP28" s="84"/>
      <c r="FTQ28" s="84"/>
      <c r="FTR28" s="84"/>
      <c r="FTS28" s="84"/>
      <c r="FTT28" s="84"/>
      <c r="FTU28" s="84"/>
      <c r="FTV28" s="84"/>
      <c r="FTW28" s="84"/>
      <c r="FTX28" s="84"/>
      <c r="FTY28" s="84"/>
      <c r="FTZ28" s="84"/>
      <c r="FUA28" s="84"/>
      <c r="FUB28" s="84"/>
      <c r="FUC28" s="84"/>
      <c r="FUD28" s="84"/>
      <c r="FUE28" s="84"/>
      <c r="FUF28" s="84"/>
      <c r="FUG28" s="84"/>
      <c r="FUH28" s="84"/>
      <c r="FUI28" s="84"/>
      <c r="FUJ28" s="84"/>
      <c r="FUK28" s="84"/>
      <c r="FUL28" s="84"/>
      <c r="FUM28" s="84"/>
      <c r="FUN28" s="84"/>
      <c r="FUO28" s="84"/>
      <c r="FUP28" s="84"/>
      <c r="FUQ28" s="84"/>
      <c r="FUR28" s="84"/>
      <c r="FUS28" s="84"/>
      <c r="FUT28" s="84"/>
      <c r="FUU28" s="84"/>
      <c r="FUV28" s="84"/>
      <c r="FUW28" s="84"/>
      <c r="FUX28" s="84"/>
      <c r="FUY28" s="84"/>
      <c r="FUZ28" s="84"/>
      <c r="FVA28" s="84"/>
      <c r="FVB28" s="84"/>
      <c r="FVC28" s="84"/>
      <c r="FVD28" s="84"/>
      <c r="FVE28" s="84"/>
      <c r="FVF28" s="84"/>
      <c r="FVG28" s="84"/>
      <c r="FVH28" s="84"/>
      <c r="FVI28" s="84"/>
      <c r="FVJ28" s="84"/>
      <c r="FVK28" s="84"/>
      <c r="FVL28" s="84"/>
      <c r="FVM28" s="84"/>
      <c r="FVN28" s="84"/>
      <c r="FVO28" s="84"/>
      <c r="FVP28" s="84"/>
      <c r="FVQ28" s="84"/>
      <c r="FVR28" s="84"/>
      <c r="FVS28" s="84"/>
      <c r="FVT28" s="84"/>
      <c r="FVU28" s="84"/>
      <c r="FVV28" s="84"/>
      <c r="FVW28" s="84"/>
      <c r="FVX28" s="84"/>
      <c r="FVY28" s="84"/>
      <c r="FVZ28" s="84"/>
      <c r="FWA28" s="84"/>
      <c r="FWB28" s="84"/>
      <c r="FWC28" s="84"/>
      <c r="FWD28" s="84"/>
      <c r="FWE28" s="84"/>
      <c r="FWF28" s="84"/>
      <c r="FWG28" s="84"/>
      <c r="FWH28" s="84"/>
      <c r="FWI28" s="84"/>
      <c r="FWJ28" s="84"/>
      <c r="FWK28" s="84"/>
      <c r="FWL28" s="84"/>
      <c r="FWM28" s="84"/>
      <c r="FWN28" s="84"/>
      <c r="FWO28" s="84"/>
      <c r="FWP28" s="84"/>
      <c r="FWQ28" s="84"/>
      <c r="FWR28" s="84"/>
      <c r="FWS28" s="84"/>
      <c r="FWT28" s="84"/>
      <c r="FWU28" s="84"/>
      <c r="FWV28" s="84"/>
      <c r="FWW28" s="84"/>
      <c r="FWX28" s="84"/>
      <c r="FWY28" s="84"/>
      <c r="FWZ28" s="84"/>
      <c r="FXA28" s="84"/>
      <c r="FXB28" s="84"/>
      <c r="FXC28" s="84"/>
      <c r="FXD28" s="84"/>
      <c r="FXE28" s="84"/>
      <c r="FXF28" s="84"/>
      <c r="FXG28" s="84"/>
      <c r="FXH28" s="84"/>
      <c r="FXI28" s="84"/>
      <c r="FXJ28" s="84"/>
      <c r="FXK28" s="84"/>
      <c r="FXL28" s="84"/>
      <c r="FXM28" s="84"/>
      <c r="FXN28" s="84"/>
      <c r="FXO28" s="84"/>
      <c r="FXP28" s="84"/>
      <c r="FXQ28" s="84"/>
      <c r="FXR28" s="84"/>
      <c r="FXS28" s="84"/>
      <c r="FXT28" s="84"/>
      <c r="FXU28" s="84"/>
      <c r="FXV28" s="84"/>
      <c r="FXW28" s="84"/>
      <c r="FXX28" s="84"/>
      <c r="FXY28" s="84"/>
      <c r="FXZ28" s="84"/>
      <c r="FYA28" s="84"/>
      <c r="FYB28" s="84"/>
      <c r="FYC28" s="84"/>
      <c r="FYD28" s="84"/>
      <c r="FYE28" s="84"/>
      <c r="FYF28" s="84"/>
      <c r="FYG28" s="84"/>
      <c r="FYH28" s="84"/>
      <c r="FYI28" s="84"/>
      <c r="FYJ28" s="84"/>
      <c r="FYK28" s="84"/>
      <c r="FYL28" s="84"/>
      <c r="FYM28" s="84"/>
      <c r="FYN28" s="84"/>
      <c r="FYO28" s="84"/>
      <c r="FYP28" s="84"/>
      <c r="FYQ28" s="84"/>
      <c r="FYR28" s="84"/>
      <c r="FYS28" s="84"/>
      <c r="FYT28" s="84"/>
      <c r="FYU28" s="84"/>
      <c r="FYV28" s="84"/>
      <c r="FYW28" s="84"/>
      <c r="FYX28" s="84"/>
      <c r="FYY28" s="84"/>
      <c r="FYZ28" s="84"/>
      <c r="FZA28" s="84"/>
      <c r="FZB28" s="84"/>
      <c r="FZC28" s="84"/>
      <c r="FZD28" s="84"/>
      <c r="FZE28" s="84"/>
      <c r="FZF28" s="84"/>
      <c r="FZG28" s="84"/>
      <c r="FZH28" s="84"/>
      <c r="FZI28" s="84"/>
      <c r="FZJ28" s="84"/>
      <c r="FZK28" s="84"/>
      <c r="FZL28" s="84"/>
      <c r="FZM28" s="84"/>
      <c r="FZN28" s="84"/>
      <c r="FZO28" s="84"/>
      <c r="FZP28" s="84"/>
      <c r="FZQ28" s="84"/>
      <c r="FZR28" s="84"/>
      <c r="FZS28" s="84"/>
      <c r="FZT28" s="84"/>
      <c r="FZU28" s="84"/>
      <c r="FZV28" s="84"/>
      <c r="FZW28" s="84"/>
      <c r="FZX28" s="84"/>
      <c r="FZY28" s="84"/>
      <c r="FZZ28" s="84"/>
      <c r="GAA28" s="84"/>
      <c r="GAB28" s="84"/>
      <c r="GAC28" s="84"/>
      <c r="GAD28" s="84"/>
      <c r="GAE28" s="84"/>
      <c r="GAF28" s="84"/>
      <c r="GAG28" s="84"/>
      <c r="GAH28" s="84"/>
      <c r="GAI28" s="84"/>
      <c r="GAJ28" s="84"/>
      <c r="GAK28" s="84"/>
      <c r="GAL28" s="84"/>
      <c r="GAM28" s="84"/>
      <c r="GAN28" s="84"/>
      <c r="GAO28" s="84"/>
      <c r="GAP28" s="84"/>
      <c r="GAQ28" s="84"/>
      <c r="GAR28" s="84"/>
      <c r="GAS28" s="84"/>
      <c r="GAT28" s="84"/>
      <c r="GAU28" s="84"/>
      <c r="GAV28" s="84"/>
      <c r="GAW28" s="84"/>
      <c r="GAX28" s="84"/>
      <c r="GAY28" s="84"/>
      <c r="GAZ28" s="84"/>
      <c r="GBA28" s="84"/>
      <c r="GBB28" s="84"/>
      <c r="GBC28" s="84"/>
      <c r="GBD28" s="84"/>
      <c r="GBE28" s="84"/>
      <c r="GBF28" s="84"/>
      <c r="GBG28" s="84"/>
      <c r="GBH28" s="84"/>
      <c r="GBI28" s="84"/>
      <c r="GBJ28" s="84"/>
      <c r="GBK28" s="84"/>
      <c r="GBL28" s="84"/>
      <c r="GBM28" s="84"/>
      <c r="GBN28" s="84"/>
      <c r="GBO28" s="84"/>
      <c r="GBP28" s="84"/>
      <c r="GBQ28" s="84"/>
      <c r="GBR28" s="84"/>
      <c r="GBS28" s="84"/>
      <c r="GBT28" s="84"/>
      <c r="GBU28" s="84"/>
      <c r="GBV28" s="84"/>
      <c r="GBW28" s="84"/>
      <c r="GBX28" s="84"/>
      <c r="GBY28" s="84"/>
      <c r="GBZ28" s="84"/>
      <c r="GCA28" s="84"/>
      <c r="GCB28" s="84"/>
      <c r="GCC28" s="84"/>
      <c r="GCD28" s="84"/>
      <c r="GCE28" s="84"/>
      <c r="GCF28" s="84"/>
      <c r="GCG28" s="84"/>
      <c r="GCH28" s="84"/>
      <c r="GCI28" s="84"/>
      <c r="GCJ28" s="84"/>
      <c r="GCK28" s="84"/>
      <c r="GCL28" s="84"/>
      <c r="GCM28" s="84"/>
      <c r="GCN28" s="84"/>
      <c r="GCO28" s="84"/>
      <c r="GCP28" s="84"/>
      <c r="GCQ28" s="84"/>
      <c r="GCR28" s="84"/>
      <c r="GCS28" s="84"/>
      <c r="GCT28" s="84"/>
      <c r="GCU28" s="84"/>
      <c r="GCV28" s="84"/>
      <c r="GCW28" s="84"/>
      <c r="GCX28" s="84"/>
      <c r="GCY28" s="84"/>
      <c r="GCZ28" s="84"/>
      <c r="GDA28" s="84"/>
      <c r="GDB28" s="84"/>
      <c r="GDC28" s="84"/>
      <c r="GDD28" s="84"/>
      <c r="GDE28" s="84"/>
      <c r="GDF28" s="84"/>
      <c r="GDG28" s="84"/>
      <c r="GDH28" s="84"/>
      <c r="GDI28" s="84"/>
      <c r="GDJ28" s="84"/>
      <c r="GDK28" s="84"/>
      <c r="GDL28" s="84"/>
      <c r="GDM28" s="84"/>
      <c r="GDN28" s="84"/>
      <c r="GDO28" s="84"/>
      <c r="GDP28" s="84"/>
      <c r="GDQ28" s="84"/>
      <c r="GDR28" s="84"/>
      <c r="GDS28" s="84"/>
      <c r="GDT28" s="84"/>
      <c r="GDU28" s="84"/>
      <c r="GDV28" s="84"/>
      <c r="GDW28" s="84"/>
      <c r="GDX28" s="84"/>
      <c r="GDY28" s="84"/>
      <c r="GDZ28" s="84"/>
      <c r="GEA28" s="84"/>
      <c r="GEB28" s="84"/>
      <c r="GEC28" s="84"/>
      <c r="GED28" s="84"/>
      <c r="GEE28" s="84"/>
      <c r="GEF28" s="84"/>
      <c r="GEG28" s="84"/>
      <c r="GEH28" s="84"/>
      <c r="GEI28" s="84"/>
      <c r="GEJ28" s="84"/>
      <c r="GEK28" s="84"/>
      <c r="GEL28" s="84"/>
      <c r="GEM28" s="84"/>
      <c r="GEN28" s="84"/>
      <c r="GEO28" s="84"/>
      <c r="GEP28" s="84"/>
      <c r="GEQ28" s="84"/>
      <c r="GER28" s="84"/>
      <c r="GES28" s="84"/>
      <c r="GET28" s="84"/>
      <c r="GEU28" s="84"/>
      <c r="GEV28" s="84"/>
      <c r="GEW28" s="84"/>
      <c r="GEX28" s="84"/>
      <c r="GEY28" s="84"/>
      <c r="GEZ28" s="84"/>
      <c r="GFA28" s="84"/>
      <c r="GFB28" s="84"/>
      <c r="GFC28" s="84"/>
      <c r="GFD28" s="84"/>
      <c r="GFE28" s="84"/>
      <c r="GFF28" s="84"/>
      <c r="GFG28" s="84"/>
      <c r="GFH28" s="84"/>
      <c r="GFI28" s="84"/>
      <c r="GFJ28" s="84"/>
      <c r="GFK28" s="84"/>
      <c r="GFL28" s="84"/>
      <c r="GFM28" s="84"/>
      <c r="GFN28" s="84"/>
      <c r="GFO28" s="84"/>
      <c r="GFP28" s="84"/>
      <c r="GFQ28" s="84"/>
      <c r="GFR28" s="84"/>
      <c r="GFS28" s="84"/>
      <c r="GFT28" s="84"/>
      <c r="GFU28" s="84"/>
      <c r="GFV28" s="84"/>
      <c r="GFW28" s="84"/>
      <c r="GFX28" s="84"/>
      <c r="GFY28" s="84"/>
      <c r="GFZ28" s="84"/>
      <c r="GGA28" s="84"/>
      <c r="GGB28" s="84"/>
      <c r="GGC28" s="84"/>
      <c r="GGD28" s="84"/>
      <c r="GGE28" s="84"/>
      <c r="GGF28" s="84"/>
      <c r="GGG28" s="84"/>
      <c r="GGH28" s="84"/>
      <c r="GGI28" s="84"/>
      <c r="GGJ28" s="84"/>
      <c r="GGK28" s="84"/>
      <c r="GGL28" s="84"/>
      <c r="GGM28" s="84"/>
      <c r="GGN28" s="84"/>
      <c r="GGO28" s="84"/>
      <c r="GGP28" s="84"/>
      <c r="GGQ28" s="84"/>
      <c r="GGR28" s="84"/>
      <c r="GGS28" s="84"/>
      <c r="GGT28" s="84"/>
      <c r="GGU28" s="84"/>
      <c r="GGV28" s="84"/>
      <c r="GGW28" s="84"/>
      <c r="GGX28" s="84"/>
      <c r="GGY28" s="84"/>
      <c r="GGZ28" s="84"/>
      <c r="GHA28" s="84"/>
      <c r="GHB28" s="84"/>
      <c r="GHC28" s="84"/>
      <c r="GHD28" s="84"/>
      <c r="GHE28" s="84"/>
      <c r="GHF28" s="84"/>
      <c r="GHG28" s="84"/>
      <c r="GHH28" s="84"/>
      <c r="GHI28" s="84"/>
      <c r="GHJ28" s="84"/>
      <c r="GHK28" s="84"/>
      <c r="GHL28" s="84"/>
      <c r="GHM28" s="84"/>
      <c r="GHN28" s="84"/>
      <c r="GHO28" s="84"/>
      <c r="GHP28" s="84"/>
      <c r="GHQ28" s="84"/>
      <c r="GHR28" s="84"/>
      <c r="GHS28" s="84"/>
      <c r="GHT28" s="84"/>
      <c r="GHU28" s="84"/>
      <c r="GHV28" s="84"/>
      <c r="GHW28" s="84"/>
      <c r="GHX28" s="84"/>
      <c r="GHY28" s="84"/>
      <c r="GHZ28" s="84"/>
      <c r="GIA28" s="84"/>
      <c r="GIB28" s="84"/>
      <c r="GIC28" s="84"/>
      <c r="GID28" s="84"/>
      <c r="GIE28" s="84"/>
      <c r="GIF28" s="84"/>
      <c r="GIG28" s="84"/>
      <c r="GIH28" s="84"/>
      <c r="GII28" s="84"/>
      <c r="GIJ28" s="84"/>
      <c r="GIK28" s="84"/>
      <c r="GIL28" s="84"/>
      <c r="GIM28" s="84"/>
      <c r="GIN28" s="84"/>
      <c r="GIO28" s="84"/>
      <c r="GIP28" s="84"/>
      <c r="GIQ28" s="84"/>
      <c r="GIR28" s="84"/>
      <c r="GIS28" s="84"/>
      <c r="GIT28" s="84"/>
      <c r="GIU28" s="84"/>
      <c r="GIV28" s="84"/>
      <c r="GIW28" s="84"/>
      <c r="GIX28" s="84"/>
      <c r="GIY28" s="84"/>
      <c r="GIZ28" s="84"/>
      <c r="GJA28" s="84"/>
      <c r="GJB28" s="84"/>
      <c r="GJC28" s="84"/>
      <c r="GJD28" s="84"/>
      <c r="GJE28" s="84"/>
      <c r="GJF28" s="84"/>
      <c r="GJG28" s="84"/>
      <c r="GJH28" s="84"/>
      <c r="GJI28" s="84"/>
      <c r="GJJ28" s="84"/>
      <c r="GJK28" s="84"/>
      <c r="GJL28" s="84"/>
      <c r="GJM28" s="84"/>
      <c r="GJN28" s="84"/>
      <c r="GJO28" s="84"/>
      <c r="GJP28" s="84"/>
      <c r="GJQ28" s="84"/>
      <c r="GJR28" s="84"/>
      <c r="GJS28" s="84"/>
      <c r="GJT28" s="84"/>
      <c r="GJU28" s="84"/>
      <c r="GJV28" s="84"/>
      <c r="GJW28" s="84"/>
      <c r="GJX28" s="84"/>
      <c r="GJY28" s="84"/>
      <c r="GJZ28" s="84"/>
      <c r="GKA28" s="84"/>
      <c r="GKB28" s="84"/>
      <c r="GKC28" s="84"/>
      <c r="GKD28" s="84"/>
      <c r="GKE28" s="84"/>
      <c r="GKF28" s="84"/>
      <c r="GKG28" s="84"/>
      <c r="GKH28" s="84"/>
      <c r="GKI28" s="84"/>
      <c r="GKJ28" s="84"/>
      <c r="GKK28" s="84"/>
      <c r="GKL28" s="84"/>
      <c r="GKM28" s="84"/>
      <c r="GKN28" s="84"/>
      <c r="GKO28" s="84"/>
      <c r="GKP28" s="84"/>
      <c r="GKQ28" s="84"/>
      <c r="GKR28" s="84"/>
      <c r="GKS28" s="84"/>
      <c r="GKT28" s="84"/>
      <c r="GKU28" s="84"/>
      <c r="GKV28" s="84"/>
      <c r="GKW28" s="84"/>
      <c r="GKX28" s="84"/>
      <c r="GKY28" s="84"/>
      <c r="GKZ28" s="84"/>
      <c r="GLA28" s="84"/>
      <c r="GLB28" s="84"/>
      <c r="GLC28" s="84"/>
      <c r="GLD28" s="84"/>
      <c r="GLE28" s="84"/>
      <c r="GLF28" s="84"/>
      <c r="GLG28" s="84"/>
      <c r="GLH28" s="84"/>
      <c r="GLI28" s="84"/>
      <c r="GLJ28" s="84"/>
      <c r="GLK28" s="84"/>
      <c r="GLL28" s="84"/>
      <c r="GLM28" s="84"/>
      <c r="GLN28" s="84"/>
      <c r="GLO28" s="84"/>
      <c r="GLP28" s="84"/>
      <c r="GLQ28" s="84"/>
      <c r="GLR28" s="84"/>
      <c r="GLS28" s="84"/>
      <c r="GLT28" s="84"/>
      <c r="GLU28" s="84"/>
      <c r="GLV28" s="84"/>
      <c r="GLW28" s="84"/>
      <c r="GLX28" s="84"/>
      <c r="GLY28" s="84"/>
      <c r="GLZ28" s="84"/>
      <c r="GMA28" s="84"/>
      <c r="GMB28" s="84"/>
      <c r="GMC28" s="84"/>
      <c r="GMD28" s="84"/>
      <c r="GME28" s="84"/>
      <c r="GMF28" s="84"/>
      <c r="GMG28" s="84"/>
      <c r="GMH28" s="84"/>
      <c r="GMI28" s="84"/>
      <c r="GMJ28" s="84"/>
      <c r="GMK28" s="84"/>
      <c r="GML28" s="84"/>
      <c r="GMM28" s="84"/>
      <c r="GMN28" s="84"/>
      <c r="GMO28" s="84"/>
      <c r="GMP28" s="84"/>
      <c r="GMQ28" s="84"/>
      <c r="GMR28" s="84"/>
      <c r="GMS28" s="84"/>
      <c r="GMT28" s="84"/>
      <c r="GMU28" s="84"/>
      <c r="GMV28" s="84"/>
      <c r="GMW28" s="84"/>
      <c r="GMX28" s="84"/>
      <c r="GMY28" s="84"/>
      <c r="GMZ28" s="84"/>
      <c r="GNA28" s="84"/>
      <c r="GNB28" s="84"/>
      <c r="GNC28" s="84"/>
      <c r="GND28" s="84"/>
      <c r="GNE28" s="84"/>
      <c r="GNF28" s="84"/>
      <c r="GNG28" s="84"/>
      <c r="GNH28" s="84"/>
      <c r="GNI28" s="84"/>
      <c r="GNJ28" s="84"/>
      <c r="GNK28" s="84"/>
      <c r="GNL28" s="84"/>
      <c r="GNM28" s="84"/>
      <c r="GNN28" s="84"/>
      <c r="GNO28" s="84"/>
      <c r="GNP28" s="84"/>
      <c r="GNQ28" s="84"/>
      <c r="GNR28" s="84"/>
      <c r="GNS28" s="84"/>
      <c r="GNT28" s="84"/>
      <c r="GNU28" s="84"/>
      <c r="GNV28" s="84"/>
      <c r="GNW28" s="84"/>
      <c r="GNX28" s="84"/>
      <c r="GNY28" s="84"/>
      <c r="GNZ28" s="84"/>
      <c r="GOA28" s="84"/>
      <c r="GOB28" s="84"/>
      <c r="GOC28" s="84"/>
      <c r="GOD28" s="84"/>
      <c r="GOE28" s="84"/>
      <c r="GOF28" s="84"/>
      <c r="GOG28" s="84"/>
      <c r="GOH28" s="84"/>
      <c r="GOI28" s="84"/>
      <c r="GOJ28" s="84"/>
      <c r="GOK28" s="84"/>
      <c r="GOL28" s="84"/>
      <c r="GOM28" s="84"/>
      <c r="GON28" s="84"/>
      <c r="GOO28" s="84"/>
      <c r="GOP28" s="84"/>
      <c r="GOQ28" s="84"/>
      <c r="GOR28" s="84"/>
      <c r="GOS28" s="84"/>
      <c r="GOT28" s="84"/>
      <c r="GOU28" s="84"/>
      <c r="GOV28" s="84"/>
      <c r="GOW28" s="84"/>
      <c r="GOX28" s="84"/>
      <c r="GOY28" s="84"/>
      <c r="GOZ28" s="84"/>
      <c r="GPA28" s="84"/>
      <c r="GPB28" s="84"/>
      <c r="GPC28" s="84"/>
      <c r="GPD28" s="84"/>
      <c r="GPE28" s="84"/>
      <c r="GPF28" s="84"/>
      <c r="GPG28" s="84"/>
      <c r="GPH28" s="84"/>
      <c r="GPI28" s="84"/>
      <c r="GPJ28" s="84"/>
      <c r="GPK28" s="84"/>
      <c r="GPL28" s="84"/>
      <c r="GPM28" s="84"/>
      <c r="GPN28" s="84"/>
      <c r="GPO28" s="84"/>
      <c r="GPP28" s="84"/>
      <c r="GPQ28" s="84"/>
      <c r="GPR28" s="84"/>
      <c r="GPS28" s="84"/>
      <c r="GPT28" s="84"/>
      <c r="GPU28" s="84"/>
      <c r="GPV28" s="84"/>
      <c r="GPW28" s="84"/>
      <c r="GPX28" s="84"/>
      <c r="GPY28" s="84"/>
      <c r="GPZ28" s="84"/>
      <c r="GQA28" s="84"/>
      <c r="GQB28" s="84"/>
      <c r="GQC28" s="84"/>
      <c r="GQD28" s="84"/>
      <c r="GQE28" s="84"/>
      <c r="GQF28" s="84"/>
      <c r="GQG28" s="84"/>
      <c r="GQH28" s="84"/>
      <c r="GQI28" s="84"/>
      <c r="GQJ28" s="84"/>
      <c r="GQK28" s="84"/>
      <c r="GQL28" s="84"/>
      <c r="GQM28" s="84"/>
      <c r="GQN28" s="84"/>
      <c r="GQO28" s="84"/>
      <c r="GQP28" s="84"/>
      <c r="GQQ28" s="84"/>
      <c r="GQR28" s="84"/>
      <c r="GQS28" s="84"/>
      <c r="GQT28" s="84"/>
      <c r="GQU28" s="84"/>
      <c r="GQV28" s="84"/>
      <c r="GQW28" s="84"/>
      <c r="GQX28" s="84"/>
      <c r="GQY28" s="84"/>
      <c r="GQZ28" s="84"/>
      <c r="GRA28" s="84"/>
      <c r="GRB28" s="84"/>
      <c r="GRC28" s="84"/>
      <c r="GRD28" s="84"/>
      <c r="GRE28" s="84"/>
      <c r="GRF28" s="84"/>
      <c r="GRG28" s="84"/>
      <c r="GRH28" s="84"/>
      <c r="GRI28" s="84"/>
      <c r="GRJ28" s="84"/>
      <c r="GRK28" s="84"/>
      <c r="GRL28" s="84"/>
      <c r="GRM28" s="84"/>
      <c r="GRN28" s="84"/>
      <c r="GRO28" s="84"/>
      <c r="GRP28" s="84"/>
      <c r="GRQ28" s="84"/>
      <c r="GRR28" s="84"/>
      <c r="GRS28" s="84"/>
      <c r="GRT28" s="84"/>
      <c r="GRU28" s="84"/>
      <c r="GRV28" s="84"/>
      <c r="GRW28" s="84"/>
      <c r="GRX28" s="84"/>
      <c r="GRY28" s="84"/>
      <c r="GRZ28" s="84"/>
      <c r="GSA28" s="84"/>
      <c r="GSB28" s="84"/>
      <c r="GSC28" s="84"/>
      <c r="GSD28" s="84"/>
      <c r="GSE28" s="84"/>
      <c r="GSF28" s="84"/>
      <c r="GSG28" s="84"/>
      <c r="GSH28" s="84"/>
      <c r="GSI28" s="84"/>
      <c r="GSJ28" s="84"/>
      <c r="GSK28" s="84"/>
      <c r="GSL28" s="84"/>
      <c r="GSM28" s="84"/>
      <c r="GSN28" s="84"/>
      <c r="GSO28" s="84"/>
      <c r="GSP28" s="84"/>
      <c r="GSQ28" s="84"/>
      <c r="GSR28" s="84"/>
      <c r="GSS28" s="84"/>
      <c r="GST28" s="84"/>
      <c r="GSU28" s="84"/>
      <c r="GSV28" s="84"/>
      <c r="GSW28" s="84"/>
      <c r="GSX28" s="84"/>
      <c r="GSY28" s="84"/>
      <c r="GSZ28" s="84"/>
      <c r="GTA28" s="84"/>
      <c r="GTB28" s="84"/>
      <c r="GTC28" s="84"/>
      <c r="GTD28" s="84"/>
      <c r="GTE28" s="84"/>
      <c r="GTF28" s="84"/>
      <c r="GTG28" s="84"/>
      <c r="GTH28" s="84"/>
      <c r="GTI28" s="84"/>
      <c r="GTJ28" s="84"/>
      <c r="GTK28" s="84"/>
      <c r="GTL28" s="84"/>
      <c r="GTM28" s="84"/>
      <c r="GTN28" s="84"/>
      <c r="GTO28" s="84"/>
      <c r="GTP28" s="84"/>
      <c r="GTQ28" s="84"/>
      <c r="GTR28" s="84"/>
      <c r="GTS28" s="84"/>
      <c r="GTT28" s="84"/>
      <c r="GTU28" s="84"/>
      <c r="GTV28" s="84"/>
      <c r="GTW28" s="84"/>
      <c r="GTX28" s="84"/>
      <c r="GTY28" s="84"/>
      <c r="GTZ28" s="84"/>
      <c r="GUA28" s="84"/>
      <c r="GUB28" s="84"/>
      <c r="GUC28" s="84"/>
      <c r="GUD28" s="84"/>
      <c r="GUE28" s="84"/>
      <c r="GUF28" s="84"/>
      <c r="GUG28" s="84"/>
      <c r="GUH28" s="84"/>
      <c r="GUI28" s="84"/>
      <c r="GUJ28" s="84"/>
      <c r="GUK28" s="84"/>
      <c r="GUL28" s="84"/>
      <c r="GUM28" s="84"/>
      <c r="GUN28" s="84"/>
      <c r="GUO28" s="84"/>
      <c r="GUP28" s="84"/>
      <c r="GUQ28" s="84"/>
      <c r="GUR28" s="84"/>
      <c r="GUS28" s="84"/>
      <c r="GUT28" s="84"/>
      <c r="GUU28" s="84"/>
      <c r="GUV28" s="84"/>
      <c r="GUW28" s="84"/>
      <c r="GUX28" s="84"/>
      <c r="GUY28" s="84"/>
      <c r="GUZ28" s="84"/>
      <c r="GVA28" s="84"/>
      <c r="GVB28" s="84"/>
      <c r="GVC28" s="84"/>
      <c r="GVD28" s="84"/>
      <c r="GVE28" s="84"/>
      <c r="GVF28" s="84"/>
      <c r="GVG28" s="84"/>
      <c r="GVH28" s="84"/>
      <c r="GVI28" s="84"/>
      <c r="GVJ28" s="84"/>
      <c r="GVK28" s="84"/>
      <c r="GVL28" s="84"/>
      <c r="GVM28" s="84"/>
      <c r="GVN28" s="84"/>
      <c r="GVO28" s="84"/>
      <c r="GVP28" s="84"/>
      <c r="GVQ28" s="84"/>
      <c r="GVR28" s="84"/>
      <c r="GVS28" s="84"/>
      <c r="GVT28" s="84"/>
      <c r="GVU28" s="84"/>
      <c r="GVV28" s="84"/>
      <c r="GVW28" s="84"/>
      <c r="GVX28" s="84"/>
      <c r="GVY28" s="84"/>
      <c r="GVZ28" s="84"/>
      <c r="GWA28" s="84"/>
      <c r="GWB28" s="84"/>
      <c r="GWC28" s="84"/>
      <c r="GWD28" s="84"/>
      <c r="GWE28" s="84"/>
      <c r="GWF28" s="84"/>
      <c r="GWG28" s="84"/>
      <c r="GWH28" s="84"/>
      <c r="GWI28" s="84"/>
      <c r="GWJ28" s="84"/>
      <c r="GWK28" s="84"/>
      <c r="GWL28" s="84"/>
      <c r="GWM28" s="84"/>
      <c r="GWN28" s="84"/>
      <c r="GWO28" s="84"/>
      <c r="GWP28" s="84"/>
      <c r="GWQ28" s="84"/>
      <c r="GWR28" s="84"/>
      <c r="GWS28" s="84"/>
      <c r="GWT28" s="84"/>
      <c r="GWU28" s="84"/>
      <c r="GWV28" s="84"/>
      <c r="GWW28" s="84"/>
      <c r="GWX28" s="84"/>
      <c r="GWY28" s="84"/>
      <c r="GWZ28" s="84"/>
      <c r="GXA28" s="84"/>
      <c r="GXB28" s="84"/>
      <c r="GXC28" s="84"/>
      <c r="GXD28" s="84"/>
      <c r="GXE28" s="84"/>
      <c r="GXF28" s="84"/>
      <c r="GXG28" s="84"/>
      <c r="GXH28" s="84"/>
      <c r="GXI28" s="84"/>
      <c r="GXJ28" s="84"/>
      <c r="GXK28" s="84"/>
      <c r="GXL28" s="84"/>
      <c r="GXM28" s="84"/>
      <c r="GXN28" s="84"/>
      <c r="GXO28" s="84"/>
      <c r="GXP28" s="84"/>
      <c r="GXQ28" s="84"/>
      <c r="GXR28" s="84"/>
      <c r="GXS28" s="84"/>
      <c r="GXT28" s="84"/>
      <c r="GXU28" s="84"/>
      <c r="GXV28" s="84"/>
      <c r="GXW28" s="84"/>
      <c r="GXX28" s="84"/>
      <c r="GXY28" s="84"/>
      <c r="GXZ28" s="84"/>
      <c r="GYA28" s="84"/>
      <c r="GYB28" s="84"/>
      <c r="GYC28" s="84"/>
      <c r="GYD28" s="84"/>
      <c r="GYE28" s="84"/>
      <c r="GYF28" s="84"/>
      <c r="GYG28" s="84"/>
      <c r="GYH28" s="84"/>
      <c r="GYI28" s="84"/>
      <c r="GYJ28" s="84"/>
      <c r="GYK28" s="84"/>
      <c r="GYL28" s="84"/>
      <c r="GYM28" s="84"/>
      <c r="GYN28" s="84"/>
      <c r="GYO28" s="84"/>
      <c r="GYP28" s="84"/>
      <c r="GYQ28" s="84"/>
      <c r="GYR28" s="84"/>
      <c r="GYS28" s="84"/>
      <c r="GYT28" s="84"/>
      <c r="GYU28" s="84"/>
      <c r="GYV28" s="84"/>
      <c r="GYW28" s="84"/>
      <c r="GYX28" s="84"/>
      <c r="GYY28" s="84"/>
      <c r="GYZ28" s="84"/>
      <c r="GZA28" s="84"/>
      <c r="GZB28" s="84"/>
      <c r="GZC28" s="84"/>
      <c r="GZD28" s="84"/>
      <c r="GZE28" s="84"/>
      <c r="GZF28" s="84"/>
      <c r="GZG28" s="84"/>
      <c r="GZH28" s="84"/>
      <c r="GZI28" s="84"/>
      <c r="GZJ28" s="84"/>
      <c r="GZK28" s="84"/>
      <c r="GZL28" s="84"/>
      <c r="GZM28" s="84"/>
      <c r="GZN28" s="84"/>
      <c r="GZO28" s="84"/>
      <c r="GZP28" s="84"/>
      <c r="GZQ28" s="84"/>
      <c r="GZR28" s="84"/>
      <c r="GZS28" s="84"/>
      <c r="GZT28" s="84"/>
      <c r="GZU28" s="84"/>
      <c r="GZV28" s="84"/>
      <c r="GZW28" s="84"/>
      <c r="GZX28" s="84"/>
      <c r="GZY28" s="84"/>
      <c r="GZZ28" s="84"/>
      <c r="HAA28" s="84"/>
      <c r="HAB28" s="84"/>
      <c r="HAC28" s="84"/>
      <c r="HAD28" s="84"/>
      <c r="HAE28" s="84"/>
      <c r="HAF28" s="84"/>
      <c r="HAG28" s="84"/>
      <c r="HAH28" s="84"/>
      <c r="HAI28" s="84"/>
      <c r="HAJ28" s="84"/>
      <c r="HAK28" s="84"/>
      <c r="HAL28" s="84"/>
      <c r="HAM28" s="84"/>
      <c r="HAN28" s="84"/>
      <c r="HAO28" s="84"/>
      <c r="HAP28" s="84"/>
      <c r="HAQ28" s="84"/>
      <c r="HAR28" s="84"/>
      <c r="HAS28" s="84"/>
      <c r="HAT28" s="84"/>
      <c r="HAU28" s="84"/>
      <c r="HAV28" s="84"/>
      <c r="HAW28" s="84"/>
      <c r="HAX28" s="84"/>
      <c r="HAY28" s="84"/>
      <c r="HAZ28" s="84"/>
      <c r="HBA28" s="84"/>
      <c r="HBB28" s="84"/>
      <c r="HBC28" s="84"/>
      <c r="HBD28" s="84"/>
      <c r="HBE28" s="84"/>
      <c r="HBF28" s="84"/>
      <c r="HBG28" s="84"/>
      <c r="HBH28" s="84"/>
      <c r="HBI28" s="84"/>
      <c r="HBJ28" s="84"/>
      <c r="HBK28" s="84"/>
      <c r="HBL28" s="84"/>
      <c r="HBM28" s="84"/>
      <c r="HBN28" s="84"/>
      <c r="HBO28" s="84"/>
      <c r="HBP28" s="84"/>
      <c r="HBQ28" s="84"/>
      <c r="HBR28" s="84"/>
      <c r="HBS28" s="84"/>
      <c r="HBT28" s="84"/>
      <c r="HBU28" s="84"/>
      <c r="HBV28" s="84"/>
      <c r="HBW28" s="84"/>
      <c r="HBX28" s="84"/>
      <c r="HBY28" s="84"/>
      <c r="HBZ28" s="84"/>
      <c r="HCA28" s="84"/>
      <c r="HCB28" s="84"/>
      <c r="HCC28" s="84"/>
      <c r="HCD28" s="84"/>
      <c r="HCE28" s="84"/>
      <c r="HCF28" s="84"/>
      <c r="HCG28" s="84"/>
      <c r="HCH28" s="84"/>
      <c r="HCI28" s="84"/>
      <c r="HCJ28" s="84"/>
      <c r="HCK28" s="84"/>
      <c r="HCL28" s="84"/>
      <c r="HCM28" s="84"/>
      <c r="HCN28" s="84"/>
      <c r="HCO28" s="84"/>
      <c r="HCP28" s="84"/>
      <c r="HCQ28" s="84"/>
      <c r="HCR28" s="84"/>
      <c r="HCS28" s="84"/>
      <c r="HCT28" s="84"/>
      <c r="HCU28" s="84"/>
      <c r="HCV28" s="84"/>
      <c r="HCW28" s="84"/>
      <c r="HCX28" s="84"/>
      <c r="HCY28" s="84"/>
      <c r="HCZ28" s="84"/>
      <c r="HDA28" s="84"/>
      <c r="HDB28" s="84"/>
      <c r="HDC28" s="84"/>
      <c r="HDD28" s="84"/>
      <c r="HDE28" s="84"/>
      <c r="HDF28" s="84"/>
      <c r="HDG28" s="84"/>
      <c r="HDH28" s="84"/>
      <c r="HDI28" s="84"/>
      <c r="HDJ28" s="84"/>
      <c r="HDK28" s="84"/>
      <c r="HDL28" s="84"/>
      <c r="HDM28" s="84"/>
      <c r="HDN28" s="84"/>
      <c r="HDO28" s="84"/>
      <c r="HDP28" s="84"/>
      <c r="HDQ28" s="84"/>
      <c r="HDR28" s="84"/>
      <c r="HDS28" s="84"/>
      <c r="HDT28" s="84"/>
      <c r="HDU28" s="84"/>
      <c r="HDV28" s="84"/>
      <c r="HDW28" s="84"/>
      <c r="HDX28" s="84"/>
      <c r="HDY28" s="84"/>
      <c r="HDZ28" s="84"/>
      <c r="HEA28" s="84"/>
      <c r="HEB28" s="84"/>
      <c r="HEC28" s="84"/>
      <c r="HED28" s="84"/>
      <c r="HEE28" s="84"/>
      <c r="HEF28" s="84"/>
      <c r="HEG28" s="84"/>
      <c r="HEH28" s="84"/>
      <c r="HEI28" s="84"/>
      <c r="HEJ28" s="84"/>
      <c r="HEK28" s="84"/>
      <c r="HEL28" s="84"/>
      <c r="HEM28" s="84"/>
      <c r="HEN28" s="84"/>
      <c r="HEO28" s="84"/>
      <c r="HEP28" s="84"/>
      <c r="HEQ28" s="84"/>
      <c r="HER28" s="84"/>
      <c r="HES28" s="84"/>
      <c r="HET28" s="84"/>
      <c r="HEU28" s="84"/>
      <c r="HEV28" s="84"/>
      <c r="HEW28" s="84"/>
      <c r="HEX28" s="84"/>
      <c r="HEY28" s="84"/>
      <c r="HEZ28" s="84"/>
      <c r="HFA28" s="84"/>
      <c r="HFB28" s="84"/>
      <c r="HFC28" s="84"/>
      <c r="HFD28" s="84"/>
      <c r="HFE28" s="84"/>
      <c r="HFF28" s="84"/>
      <c r="HFG28" s="84"/>
      <c r="HFH28" s="84"/>
      <c r="HFI28" s="84"/>
      <c r="HFJ28" s="84"/>
      <c r="HFK28" s="84"/>
      <c r="HFL28" s="84"/>
      <c r="HFM28" s="84"/>
      <c r="HFN28" s="84"/>
      <c r="HFO28" s="84"/>
      <c r="HFP28" s="84"/>
      <c r="HFQ28" s="84"/>
      <c r="HFR28" s="84"/>
      <c r="HFS28" s="84"/>
      <c r="HFT28" s="84"/>
      <c r="HFU28" s="84"/>
      <c r="HFV28" s="84"/>
      <c r="HFW28" s="84"/>
      <c r="HFX28" s="84"/>
      <c r="HFY28" s="84"/>
      <c r="HFZ28" s="84"/>
      <c r="HGA28" s="84"/>
      <c r="HGB28" s="84"/>
      <c r="HGC28" s="84"/>
      <c r="HGD28" s="84"/>
      <c r="HGE28" s="84"/>
      <c r="HGF28" s="84"/>
      <c r="HGG28" s="84"/>
      <c r="HGH28" s="84"/>
      <c r="HGI28" s="84"/>
      <c r="HGJ28" s="84"/>
      <c r="HGK28" s="84"/>
      <c r="HGL28" s="84"/>
      <c r="HGM28" s="84"/>
      <c r="HGN28" s="84"/>
      <c r="HGO28" s="84"/>
      <c r="HGP28" s="84"/>
      <c r="HGQ28" s="84"/>
      <c r="HGR28" s="84"/>
      <c r="HGS28" s="84"/>
      <c r="HGT28" s="84"/>
      <c r="HGU28" s="84"/>
      <c r="HGV28" s="84"/>
      <c r="HGW28" s="84"/>
      <c r="HGX28" s="84"/>
      <c r="HGY28" s="84"/>
      <c r="HGZ28" s="84"/>
      <c r="HHA28" s="84"/>
      <c r="HHB28" s="84"/>
      <c r="HHC28" s="84"/>
      <c r="HHD28" s="84"/>
      <c r="HHE28" s="84"/>
      <c r="HHF28" s="84"/>
      <c r="HHG28" s="84"/>
      <c r="HHH28" s="84"/>
      <c r="HHI28" s="84"/>
      <c r="HHJ28" s="84"/>
      <c r="HHK28" s="84"/>
      <c r="HHL28" s="84"/>
      <c r="HHM28" s="84"/>
      <c r="HHN28" s="84"/>
      <c r="HHO28" s="84"/>
      <c r="HHP28" s="84"/>
      <c r="HHQ28" s="84"/>
      <c r="HHR28" s="84"/>
      <c r="HHS28" s="84"/>
      <c r="HHT28" s="84"/>
      <c r="HHU28" s="84"/>
      <c r="HHV28" s="84"/>
      <c r="HHW28" s="84"/>
      <c r="HHX28" s="84"/>
      <c r="HHY28" s="84"/>
      <c r="HHZ28" s="84"/>
      <c r="HIA28" s="84"/>
      <c r="HIB28" s="84"/>
      <c r="HIC28" s="84"/>
      <c r="HID28" s="84"/>
      <c r="HIE28" s="84"/>
      <c r="HIF28" s="84"/>
      <c r="HIG28" s="84"/>
      <c r="HIH28" s="84"/>
      <c r="HII28" s="84"/>
      <c r="HIJ28" s="84"/>
      <c r="HIK28" s="84"/>
      <c r="HIL28" s="84"/>
      <c r="HIM28" s="84"/>
      <c r="HIN28" s="84"/>
      <c r="HIO28" s="84"/>
      <c r="HIP28" s="84"/>
      <c r="HIQ28" s="84"/>
      <c r="HIR28" s="84"/>
      <c r="HIS28" s="84"/>
      <c r="HIT28" s="84"/>
      <c r="HIU28" s="84"/>
      <c r="HIV28" s="84"/>
      <c r="HIW28" s="84"/>
      <c r="HIX28" s="84"/>
      <c r="HIY28" s="84"/>
      <c r="HIZ28" s="84"/>
      <c r="HJA28" s="84"/>
      <c r="HJB28" s="84"/>
      <c r="HJC28" s="84"/>
      <c r="HJD28" s="84"/>
      <c r="HJE28" s="84"/>
      <c r="HJF28" s="84"/>
      <c r="HJG28" s="84"/>
      <c r="HJH28" s="84"/>
      <c r="HJI28" s="84"/>
      <c r="HJJ28" s="84"/>
      <c r="HJK28" s="84"/>
      <c r="HJL28" s="84"/>
      <c r="HJM28" s="84"/>
      <c r="HJN28" s="84"/>
      <c r="HJO28" s="84"/>
      <c r="HJP28" s="84"/>
      <c r="HJQ28" s="84"/>
      <c r="HJR28" s="84"/>
      <c r="HJS28" s="84"/>
      <c r="HJT28" s="84"/>
      <c r="HJU28" s="84"/>
      <c r="HJV28" s="84"/>
      <c r="HJW28" s="84"/>
      <c r="HJX28" s="84"/>
      <c r="HJY28" s="84"/>
      <c r="HJZ28" s="84"/>
      <c r="HKA28" s="84"/>
      <c r="HKB28" s="84"/>
      <c r="HKC28" s="84"/>
      <c r="HKD28" s="84"/>
      <c r="HKE28" s="84"/>
      <c r="HKF28" s="84"/>
      <c r="HKG28" s="84"/>
      <c r="HKH28" s="84"/>
      <c r="HKI28" s="84"/>
      <c r="HKJ28" s="84"/>
      <c r="HKK28" s="84"/>
      <c r="HKL28" s="84"/>
      <c r="HKM28" s="84"/>
      <c r="HKN28" s="84"/>
      <c r="HKO28" s="84"/>
      <c r="HKP28" s="84"/>
      <c r="HKQ28" s="84"/>
      <c r="HKR28" s="84"/>
      <c r="HKS28" s="84"/>
      <c r="HKT28" s="84"/>
      <c r="HKU28" s="84"/>
      <c r="HKV28" s="84"/>
      <c r="HKW28" s="84"/>
      <c r="HKX28" s="84"/>
      <c r="HKY28" s="84"/>
      <c r="HKZ28" s="84"/>
      <c r="HLA28" s="84"/>
      <c r="HLB28" s="84"/>
      <c r="HLC28" s="84"/>
      <c r="HLD28" s="84"/>
      <c r="HLE28" s="84"/>
      <c r="HLF28" s="84"/>
      <c r="HLG28" s="84"/>
      <c r="HLH28" s="84"/>
      <c r="HLI28" s="84"/>
      <c r="HLJ28" s="84"/>
      <c r="HLK28" s="84"/>
      <c r="HLL28" s="84"/>
      <c r="HLM28" s="84"/>
      <c r="HLN28" s="84"/>
      <c r="HLO28" s="84"/>
      <c r="HLP28" s="84"/>
      <c r="HLQ28" s="84"/>
      <c r="HLR28" s="84"/>
      <c r="HLS28" s="84"/>
      <c r="HLT28" s="84"/>
      <c r="HLU28" s="84"/>
      <c r="HLV28" s="84"/>
      <c r="HLW28" s="84"/>
      <c r="HLX28" s="84"/>
      <c r="HLY28" s="84"/>
      <c r="HLZ28" s="84"/>
      <c r="HMA28" s="84"/>
      <c r="HMB28" s="84"/>
      <c r="HMC28" s="84"/>
      <c r="HMD28" s="84"/>
      <c r="HME28" s="84"/>
      <c r="HMF28" s="84"/>
      <c r="HMG28" s="84"/>
      <c r="HMH28" s="84"/>
      <c r="HMI28" s="84"/>
      <c r="HMJ28" s="84"/>
      <c r="HMK28" s="84"/>
      <c r="HML28" s="84"/>
      <c r="HMM28" s="84"/>
      <c r="HMN28" s="84"/>
      <c r="HMO28" s="84"/>
      <c r="HMP28" s="84"/>
      <c r="HMQ28" s="84"/>
      <c r="HMR28" s="84"/>
      <c r="HMS28" s="84"/>
      <c r="HMT28" s="84"/>
      <c r="HMU28" s="84"/>
      <c r="HMV28" s="84"/>
      <c r="HMW28" s="84"/>
      <c r="HMX28" s="84"/>
      <c r="HMY28" s="84"/>
      <c r="HMZ28" s="84"/>
      <c r="HNA28" s="84"/>
      <c r="HNB28" s="84"/>
      <c r="HNC28" s="84"/>
      <c r="HND28" s="84"/>
      <c r="HNE28" s="84"/>
      <c r="HNF28" s="84"/>
      <c r="HNG28" s="84"/>
      <c r="HNH28" s="84"/>
      <c r="HNI28" s="84"/>
      <c r="HNJ28" s="84"/>
      <c r="HNK28" s="84"/>
      <c r="HNL28" s="84"/>
      <c r="HNM28" s="84"/>
      <c r="HNN28" s="84"/>
      <c r="HNO28" s="84"/>
      <c r="HNP28" s="84"/>
      <c r="HNQ28" s="84"/>
      <c r="HNR28" s="84"/>
      <c r="HNS28" s="84"/>
      <c r="HNT28" s="84"/>
      <c r="HNU28" s="84"/>
      <c r="HNV28" s="84"/>
      <c r="HNW28" s="84"/>
      <c r="HNX28" s="84"/>
      <c r="HNY28" s="84"/>
      <c r="HNZ28" s="84"/>
      <c r="HOA28" s="84"/>
      <c r="HOB28" s="84"/>
      <c r="HOC28" s="84"/>
      <c r="HOD28" s="84"/>
      <c r="HOE28" s="84"/>
      <c r="HOF28" s="84"/>
      <c r="HOG28" s="84"/>
      <c r="HOH28" s="84"/>
      <c r="HOI28" s="84"/>
      <c r="HOJ28" s="84"/>
      <c r="HOK28" s="84"/>
      <c r="HOL28" s="84"/>
      <c r="HOM28" s="84"/>
      <c r="HON28" s="84"/>
      <c r="HOO28" s="84"/>
      <c r="HOP28" s="84"/>
      <c r="HOQ28" s="84"/>
      <c r="HOR28" s="84"/>
      <c r="HOS28" s="84"/>
      <c r="HOT28" s="84"/>
      <c r="HOU28" s="84"/>
      <c r="HOV28" s="84"/>
      <c r="HOW28" s="84"/>
      <c r="HOX28" s="84"/>
      <c r="HOY28" s="84"/>
      <c r="HOZ28" s="84"/>
      <c r="HPA28" s="84"/>
      <c r="HPB28" s="84"/>
      <c r="HPC28" s="84"/>
      <c r="HPD28" s="84"/>
      <c r="HPE28" s="84"/>
      <c r="HPF28" s="84"/>
      <c r="HPG28" s="84"/>
      <c r="HPH28" s="84"/>
      <c r="HPI28" s="84"/>
      <c r="HPJ28" s="84"/>
      <c r="HPK28" s="84"/>
      <c r="HPL28" s="84"/>
      <c r="HPM28" s="84"/>
      <c r="HPN28" s="84"/>
      <c r="HPO28" s="84"/>
      <c r="HPP28" s="84"/>
      <c r="HPQ28" s="84"/>
      <c r="HPR28" s="84"/>
      <c r="HPS28" s="84"/>
      <c r="HPT28" s="84"/>
      <c r="HPU28" s="84"/>
      <c r="HPV28" s="84"/>
      <c r="HPW28" s="84"/>
      <c r="HPX28" s="84"/>
      <c r="HPY28" s="84"/>
      <c r="HPZ28" s="84"/>
      <c r="HQA28" s="84"/>
      <c r="HQB28" s="84"/>
      <c r="HQC28" s="84"/>
      <c r="HQD28" s="84"/>
      <c r="HQE28" s="84"/>
      <c r="HQF28" s="84"/>
      <c r="HQG28" s="84"/>
      <c r="HQH28" s="84"/>
      <c r="HQI28" s="84"/>
      <c r="HQJ28" s="84"/>
      <c r="HQK28" s="84"/>
      <c r="HQL28" s="84"/>
      <c r="HQM28" s="84"/>
      <c r="HQN28" s="84"/>
      <c r="HQO28" s="84"/>
      <c r="HQP28" s="84"/>
      <c r="HQQ28" s="84"/>
      <c r="HQR28" s="84"/>
      <c r="HQS28" s="84"/>
      <c r="HQT28" s="84"/>
      <c r="HQU28" s="84"/>
      <c r="HQV28" s="84"/>
      <c r="HQW28" s="84"/>
      <c r="HQX28" s="84"/>
      <c r="HQY28" s="84"/>
      <c r="HQZ28" s="84"/>
      <c r="HRA28" s="84"/>
      <c r="HRB28" s="84"/>
      <c r="HRC28" s="84"/>
      <c r="HRD28" s="84"/>
      <c r="HRE28" s="84"/>
      <c r="HRF28" s="84"/>
      <c r="HRG28" s="84"/>
      <c r="HRH28" s="84"/>
      <c r="HRI28" s="84"/>
      <c r="HRJ28" s="84"/>
      <c r="HRK28" s="84"/>
      <c r="HRL28" s="84"/>
      <c r="HRM28" s="84"/>
      <c r="HRN28" s="84"/>
      <c r="HRO28" s="84"/>
      <c r="HRP28" s="84"/>
      <c r="HRQ28" s="84"/>
      <c r="HRR28" s="84"/>
      <c r="HRS28" s="84"/>
      <c r="HRT28" s="84"/>
      <c r="HRU28" s="84"/>
      <c r="HRV28" s="84"/>
      <c r="HRW28" s="84"/>
      <c r="HRX28" s="84"/>
      <c r="HRY28" s="84"/>
      <c r="HRZ28" s="84"/>
      <c r="HSA28" s="84"/>
      <c r="HSB28" s="84"/>
      <c r="HSC28" s="84"/>
      <c r="HSD28" s="84"/>
      <c r="HSE28" s="84"/>
      <c r="HSF28" s="84"/>
      <c r="HSG28" s="84"/>
      <c r="HSH28" s="84"/>
      <c r="HSI28" s="84"/>
      <c r="HSJ28" s="84"/>
      <c r="HSK28" s="84"/>
      <c r="HSL28" s="84"/>
      <c r="HSM28" s="84"/>
      <c r="HSN28" s="84"/>
      <c r="HSO28" s="84"/>
      <c r="HSP28" s="84"/>
      <c r="HSQ28" s="84"/>
      <c r="HSR28" s="84"/>
      <c r="HSS28" s="84"/>
      <c r="HST28" s="84"/>
      <c r="HSU28" s="84"/>
      <c r="HSV28" s="84"/>
      <c r="HSW28" s="84"/>
      <c r="HSX28" s="84"/>
      <c r="HSY28" s="84"/>
      <c r="HSZ28" s="84"/>
      <c r="HTA28" s="84"/>
      <c r="HTB28" s="84"/>
      <c r="HTC28" s="84"/>
      <c r="HTD28" s="84"/>
      <c r="HTE28" s="84"/>
      <c r="HTF28" s="84"/>
      <c r="HTG28" s="84"/>
      <c r="HTH28" s="84"/>
      <c r="HTI28" s="84"/>
      <c r="HTJ28" s="84"/>
      <c r="HTK28" s="84"/>
      <c r="HTL28" s="84"/>
      <c r="HTM28" s="84"/>
      <c r="HTN28" s="84"/>
      <c r="HTO28" s="84"/>
      <c r="HTP28" s="84"/>
      <c r="HTQ28" s="84"/>
      <c r="HTR28" s="84"/>
      <c r="HTS28" s="84"/>
      <c r="HTT28" s="84"/>
      <c r="HTU28" s="84"/>
      <c r="HTV28" s="84"/>
      <c r="HTW28" s="84"/>
      <c r="HTX28" s="84"/>
      <c r="HTY28" s="84"/>
      <c r="HTZ28" s="84"/>
      <c r="HUA28" s="84"/>
      <c r="HUB28" s="84"/>
      <c r="HUC28" s="84"/>
      <c r="HUD28" s="84"/>
      <c r="HUE28" s="84"/>
      <c r="HUF28" s="84"/>
      <c r="HUG28" s="84"/>
      <c r="HUH28" s="84"/>
      <c r="HUI28" s="84"/>
      <c r="HUJ28" s="84"/>
      <c r="HUK28" s="84"/>
      <c r="HUL28" s="84"/>
      <c r="HUM28" s="84"/>
      <c r="HUN28" s="84"/>
      <c r="HUO28" s="84"/>
      <c r="HUP28" s="84"/>
      <c r="HUQ28" s="84"/>
      <c r="HUR28" s="84"/>
      <c r="HUS28" s="84"/>
      <c r="HUT28" s="84"/>
      <c r="HUU28" s="84"/>
      <c r="HUV28" s="84"/>
      <c r="HUW28" s="84"/>
      <c r="HUX28" s="84"/>
      <c r="HUY28" s="84"/>
      <c r="HUZ28" s="84"/>
      <c r="HVA28" s="84"/>
      <c r="HVB28" s="84"/>
      <c r="HVC28" s="84"/>
      <c r="HVD28" s="84"/>
      <c r="HVE28" s="84"/>
      <c r="HVF28" s="84"/>
      <c r="HVG28" s="84"/>
      <c r="HVH28" s="84"/>
      <c r="HVI28" s="84"/>
      <c r="HVJ28" s="84"/>
      <c r="HVK28" s="84"/>
      <c r="HVL28" s="84"/>
      <c r="HVM28" s="84"/>
      <c r="HVN28" s="84"/>
      <c r="HVO28" s="84"/>
      <c r="HVP28" s="84"/>
      <c r="HVQ28" s="84"/>
      <c r="HVR28" s="84"/>
      <c r="HVS28" s="84"/>
      <c r="HVT28" s="84"/>
      <c r="HVU28" s="84"/>
      <c r="HVV28" s="84"/>
      <c r="HVW28" s="84"/>
      <c r="HVX28" s="84"/>
      <c r="HVY28" s="84"/>
      <c r="HVZ28" s="84"/>
      <c r="HWA28" s="84"/>
      <c r="HWB28" s="84"/>
      <c r="HWC28" s="84"/>
      <c r="HWD28" s="84"/>
      <c r="HWE28" s="84"/>
      <c r="HWF28" s="84"/>
      <c r="HWG28" s="84"/>
      <c r="HWH28" s="84"/>
      <c r="HWI28" s="84"/>
      <c r="HWJ28" s="84"/>
      <c r="HWK28" s="84"/>
      <c r="HWL28" s="84"/>
      <c r="HWM28" s="84"/>
      <c r="HWN28" s="84"/>
      <c r="HWO28" s="84"/>
      <c r="HWP28" s="84"/>
      <c r="HWQ28" s="84"/>
      <c r="HWR28" s="84"/>
      <c r="HWS28" s="84"/>
      <c r="HWT28" s="84"/>
      <c r="HWU28" s="84"/>
      <c r="HWV28" s="84"/>
      <c r="HWW28" s="84"/>
      <c r="HWX28" s="84"/>
      <c r="HWY28" s="84"/>
      <c r="HWZ28" s="84"/>
      <c r="HXA28" s="84"/>
      <c r="HXB28" s="84"/>
      <c r="HXC28" s="84"/>
      <c r="HXD28" s="84"/>
      <c r="HXE28" s="84"/>
      <c r="HXF28" s="84"/>
      <c r="HXG28" s="84"/>
      <c r="HXH28" s="84"/>
      <c r="HXI28" s="84"/>
      <c r="HXJ28" s="84"/>
      <c r="HXK28" s="84"/>
      <c r="HXL28" s="84"/>
      <c r="HXM28" s="84"/>
      <c r="HXN28" s="84"/>
      <c r="HXO28" s="84"/>
      <c r="HXP28" s="84"/>
      <c r="HXQ28" s="84"/>
      <c r="HXR28" s="84"/>
      <c r="HXS28" s="84"/>
      <c r="HXT28" s="84"/>
      <c r="HXU28" s="84"/>
      <c r="HXV28" s="84"/>
      <c r="HXW28" s="84"/>
      <c r="HXX28" s="84"/>
      <c r="HXY28" s="84"/>
      <c r="HXZ28" s="84"/>
      <c r="HYA28" s="84"/>
      <c r="HYB28" s="84"/>
      <c r="HYC28" s="84"/>
      <c r="HYD28" s="84"/>
      <c r="HYE28" s="84"/>
      <c r="HYF28" s="84"/>
      <c r="HYG28" s="84"/>
      <c r="HYH28" s="84"/>
      <c r="HYI28" s="84"/>
      <c r="HYJ28" s="84"/>
      <c r="HYK28" s="84"/>
      <c r="HYL28" s="84"/>
      <c r="HYM28" s="84"/>
      <c r="HYN28" s="84"/>
      <c r="HYO28" s="84"/>
      <c r="HYP28" s="84"/>
      <c r="HYQ28" s="84"/>
      <c r="HYR28" s="84"/>
      <c r="HYS28" s="84"/>
      <c r="HYT28" s="84"/>
      <c r="HYU28" s="84"/>
      <c r="HYV28" s="84"/>
      <c r="HYW28" s="84"/>
      <c r="HYX28" s="84"/>
      <c r="HYY28" s="84"/>
      <c r="HYZ28" s="84"/>
      <c r="HZA28" s="84"/>
      <c r="HZB28" s="84"/>
      <c r="HZC28" s="84"/>
      <c r="HZD28" s="84"/>
      <c r="HZE28" s="84"/>
      <c r="HZF28" s="84"/>
      <c r="HZG28" s="84"/>
      <c r="HZH28" s="84"/>
      <c r="HZI28" s="84"/>
      <c r="HZJ28" s="84"/>
      <c r="HZK28" s="84"/>
      <c r="HZL28" s="84"/>
      <c r="HZM28" s="84"/>
      <c r="HZN28" s="84"/>
      <c r="HZO28" s="84"/>
      <c r="HZP28" s="84"/>
      <c r="HZQ28" s="84"/>
      <c r="HZR28" s="84"/>
      <c r="HZS28" s="84"/>
      <c r="HZT28" s="84"/>
      <c r="HZU28" s="84"/>
      <c r="HZV28" s="84"/>
      <c r="HZW28" s="84"/>
      <c r="HZX28" s="84"/>
      <c r="HZY28" s="84"/>
      <c r="HZZ28" s="84"/>
      <c r="IAA28" s="84"/>
      <c r="IAB28" s="84"/>
      <c r="IAC28" s="84"/>
      <c r="IAD28" s="84"/>
      <c r="IAE28" s="84"/>
      <c r="IAF28" s="84"/>
      <c r="IAG28" s="84"/>
      <c r="IAH28" s="84"/>
      <c r="IAI28" s="84"/>
      <c r="IAJ28" s="84"/>
      <c r="IAK28" s="84"/>
      <c r="IAL28" s="84"/>
      <c r="IAM28" s="84"/>
      <c r="IAN28" s="84"/>
      <c r="IAO28" s="84"/>
      <c r="IAP28" s="84"/>
      <c r="IAQ28" s="84"/>
      <c r="IAR28" s="84"/>
      <c r="IAS28" s="84"/>
      <c r="IAT28" s="84"/>
      <c r="IAU28" s="84"/>
      <c r="IAV28" s="84"/>
      <c r="IAW28" s="84"/>
      <c r="IAX28" s="84"/>
      <c r="IAY28" s="84"/>
      <c r="IAZ28" s="84"/>
      <c r="IBA28" s="84"/>
      <c r="IBB28" s="84"/>
      <c r="IBC28" s="84"/>
      <c r="IBD28" s="84"/>
      <c r="IBE28" s="84"/>
      <c r="IBF28" s="84"/>
      <c r="IBG28" s="84"/>
      <c r="IBH28" s="84"/>
      <c r="IBI28" s="84"/>
      <c r="IBJ28" s="84"/>
      <c r="IBK28" s="84"/>
      <c r="IBL28" s="84"/>
      <c r="IBM28" s="84"/>
      <c r="IBN28" s="84"/>
      <c r="IBO28" s="84"/>
      <c r="IBP28" s="84"/>
      <c r="IBQ28" s="84"/>
      <c r="IBR28" s="84"/>
      <c r="IBS28" s="84"/>
      <c r="IBT28" s="84"/>
      <c r="IBU28" s="84"/>
      <c r="IBV28" s="84"/>
      <c r="IBW28" s="84"/>
      <c r="IBX28" s="84"/>
      <c r="IBY28" s="84"/>
      <c r="IBZ28" s="84"/>
      <c r="ICA28" s="84"/>
      <c r="ICB28" s="84"/>
      <c r="ICC28" s="84"/>
      <c r="ICD28" s="84"/>
      <c r="ICE28" s="84"/>
      <c r="ICF28" s="84"/>
      <c r="ICG28" s="84"/>
      <c r="ICH28" s="84"/>
      <c r="ICI28" s="84"/>
      <c r="ICJ28" s="84"/>
      <c r="ICK28" s="84"/>
      <c r="ICL28" s="84"/>
      <c r="ICM28" s="84"/>
      <c r="ICN28" s="84"/>
      <c r="ICO28" s="84"/>
      <c r="ICP28" s="84"/>
      <c r="ICQ28" s="84"/>
      <c r="ICR28" s="84"/>
      <c r="ICS28" s="84"/>
      <c r="ICT28" s="84"/>
      <c r="ICU28" s="84"/>
      <c r="ICV28" s="84"/>
      <c r="ICW28" s="84"/>
      <c r="ICX28" s="84"/>
      <c r="ICY28" s="84"/>
      <c r="ICZ28" s="84"/>
      <c r="IDA28" s="84"/>
      <c r="IDB28" s="84"/>
      <c r="IDC28" s="84"/>
      <c r="IDD28" s="84"/>
      <c r="IDE28" s="84"/>
      <c r="IDF28" s="84"/>
      <c r="IDG28" s="84"/>
      <c r="IDH28" s="84"/>
      <c r="IDI28" s="84"/>
      <c r="IDJ28" s="84"/>
      <c r="IDK28" s="84"/>
      <c r="IDL28" s="84"/>
      <c r="IDM28" s="84"/>
      <c r="IDN28" s="84"/>
      <c r="IDO28" s="84"/>
      <c r="IDP28" s="84"/>
      <c r="IDQ28" s="84"/>
      <c r="IDR28" s="84"/>
      <c r="IDS28" s="84"/>
      <c r="IDT28" s="84"/>
      <c r="IDU28" s="84"/>
      <c r="IDV28" s="84"/>
      <c r="IDW28" s="84"/>
      <c r="IDX28" s="84"/>
      <c r="IDY28" s="84"/>
      <c r="IDZ28" s="84"/>
      <c r="IEA28" s="84"/>
      <c r="IEB28" s="84"/>
      <c r="IEC28" s="84"/>
      <c r="IED28" s="84"/>
      <c r="IEE28" s="84"/>
      <c r="IEF28" s="84"/>
      <c r="IEG28" s="84"/>
      <c r="IEH28" s="84"/>
      <c r="IEI28" s="84"/>
      <c r="IEJ28" s="84"/>
      <c r="IEK28" s="84"/>
      <c r="IEL28" s="84"/>
      <c r="IEM28" s="84"/>
      <c r="IEN28" s="84"/>
      <c r="IEO28" s="84"/>
      <c r="IEP28" s="84"/>
      <c r="IEQ28" s="84"/>
      <c r="IER28" s="84"/>
      <c r="IES28" s="84"/>
      <c r="IET28" s="84"/>
      <c r="IEU28" s="84"/>
      <c r="IEV28" s="84"/>
      <c r="IEW28" s="84"/>
      <c r="IEX28" s="84"/>
      <c r="IEY28" s="84"/>
      <c r="IEZ28" s="84"/>
      <c r="IFA28" s="84"/>
      <c r="IFB28" s="84"/>
      <c r="IFC28" s="84"/>
      <c r="IFD28" s="84"/>
      <c r="IFE28" s="84"/>
      <c r="IFF28" s="84"/>
      <c r="IFG28" s="84"/>
      <c r="IFH28" s="84"/>
      <c r="IFI28" s="84"/>
      <c r="IFJ28" s="84"/>
      <c r="IFK28" s="84"/>
      <c r="IFL28" s="84"/>
      <c r="IFM28" s="84"/>
      <c r="IFN28" s="84"/>
      <c r="IFO28" s="84"/>
      <c r="IFP28" s="84"/>
      <c r="IFQ28" s="84"/>
      <c r="IFR28" s="84"/>
      <c r="IFS28" s="84"/>
      <c r="IFT28" s="84"/>
      <c r="IFU28" s="84"/>
      <c r="IFV28" s="84"/>
      <c r="IFW28" s="84"/>
      <c r="IFX28" s="84"/>
      <c r="IFY28" s="84"/>
      <c r="IFZ28" s="84"/>
      <c r="IGA28" s="84"/>
      <c r="IGB28" s="84"/>
      <c r="IGC28" s="84"/>
      <c r="IGD28" s="84"/>
      <c r="IGE28" s="84"/>
      <c r="IGF28" s="84"/>
      <c r="IGG28" s="84"/>
      <c r="IGH28" s="84"/>
      <c r="IGI28" s="84"/>
      <c r="IGJ28" s="84"/>
      <c r="IGK28" s="84"/>
      <c r="IGL28" s="84"/>
      <c r="IGM28" s="84"/>
      <c r="IGN28" s="84"/>
      <c r="IGO28" s="84"/>
      <c r="IGP28" s="84"/>
      <c r="IGQ28" s="84"/>
      <c r="IGR28" s="84"/>
      <c r="IGS28" s="84"/>
      <c r="IGT28" s="84"/>
      <c r="IGU28" s="84"/>
      <c r="IGV28" s="84"/>
      <c r="IGW28" s="84"/>
      <c r="IGX28" s="84"/>
      <c r="IGY28" s="84"/>
      <c r="IGZ28" s="84"/>
      <c r="IHA28" s="84"/>
      <c r="IHB28" s="84"/>
      <c r="IHC28" s="84"/>
      <c r="IHD28" s="84"/>
      <c r="IHE28" s="84"/>
      <c r="IHF28" s="84"/>
      <c r="IHG28" s="84"/>
      <c r="IHH28" s="84"/>
      <c r="IHI28" s="84"/>
      <c r="IHJ28" s="84"/>
      <c r="IHK28" s="84"/>
      <c r="IHL28" s="84"/>
      <c r="IHM28" s="84"/>
      <c r="IHN28" s="84"/>
      <c r="IHO28" s="84"/>
      <c r="IHP28" s="84"/>
      <c r="IHQ28" s="84"/>
      <c r="IHR28" s="84"/>
      <c r="IHS28" s="84"/>
      <c r="IHT28" s="84"/>
      <c r="IHU28" s="84"/>
      <c r="IHV28" s="84"/>
      <c r="IHW28" s="84"/>
      <c r="IHX28" s="84"/>
      <c r="IHY28" s="84"/>
      <c r="IHZ28" s="84"/>
      <c r="IIA28" s="84"/>
      <c r="IIB28" s="84"/>
      <c r="IIC28" s="84"/>
      <c r="IID28" s="84"/>
      <c r="IIE28" s="84"/>
      <c r="IIF28" s="84"/>
      <c r="IIG28" s="84"/>
      <c r="IIH28" s="84"/>
      <c r="III28" s="84"/>
      <c r="IIJ28" s="84"/>
      <c r="IIK28" s="84"/>
      <c r="IIL28" s="84"/>
      <c r="IIM28" s="84"/>
      <c r="IIN28" s="84"/>
      <c r="IIO28" s="84"/>
      <c r="IIP28" s="84"/>
      <c r="IIQ28" s="84"/>
      <c r="IIR28" s="84"/>
      <c r="IIS28" s="84"/>
      <c r="IIT28" s="84"/>
      <c r="IIU28" s="84"/>
      <c r="IIV28" s="84"/>
      <c r="IIW28" s="84"/>
      <c r="IIX28" s="84"/>
      <c r="IIY28" s="84"/>
      <c r="IIZ28" s="84"/>
      <c r="IJA28" s="84"/>
      <c r="IJB28" s="84"/>
      <c r="IJC28" s="84"/>
      <c r="IJD28" s="84"/>
      <c r="IJE28" s="84"/>
      <c r="IJF28" s="84"/>
      <c r="IJG28" s="84"/>
      <c r="IJH28" s="84"/>
      <c r="IJI28" s="84"/>
      <c r="IJJ28" s="84"/>
      <c r="IJK28" s="84"/>
      <c r="IJL28" s="84"/>
      <c r="IJM28" s="84"/>
      <c r="IJN28" s="84"/>
      <c r="IJO28" s="84"/>
      <c r="IJP28" s="84"/>
      <c r="IJQ28" s="84"/>
      <c r="IJR28" s="84"/>
      <c r="IJS28" s="84"/>
      <c r="IJT28" s="84"/>
      <c r="IJU28" s="84"/>
      <c r="IJV28" s="84"/>
      <c r="IJW28" s="84"/>
      <c r="IJX28" s="84"/>
      <c r="IJY28" s="84"/>
      <c r="IJZ28" s="84"/>
      <c r="IKA28" s="84"/>
      <c r="IKB28" s="84"/>
      <c r="IKC28" s="84"/>
      <c r="IKD28" s="84"/>
      <c r="IKE28" s="84"/>
      <c r="IKF28" s="84"/>
      <c r="IKG28" s="84"/>
      <c r="IKH28" s="84"/>
      <c r="IKI28" s="84"/>
      <c r="IKJ28" s="84"/>
      <c r="IKK28" s="84"/>
      <c r="IKL28" s="84"/>
      <c r="IKM28" s="84"/>
      <c r="IKN28" s="84"/>
      <c r="IKO28" s="84"/>
      <c r="IKP28" s="84"/>
      <c r="IKQ28" s="84"/>
      <c r="IKR28" s="84"/>
      <c r="IKS28" s="84"/>
      <c r="IKT28" s="84"/>
      <c r="IKU28" s="84"/>
      <c r="IKV28" s="84"/>
      <c r="IKW28" s="84"/>
      <c r="IKX28" s="84"/>
      <c r="IKY28" s="84"/>
      <c r="IKZ28" s="84"/>
      <c r="ILA28" s="84"/>
      <c r="ILB28" s="84"/>
      <c r="ILC28" s="84"/>
      <c r="ILD28" s="84"/>
      <c r="ILE28" s="84"/>
      <c r="ILF28" s="84"/>
      <c r="ILG28" s="84"/>
      <c r="ILH28" s="84"/>
      <c r="ILI28" s="84"/>
      <c r="ILJ28" s="84"/>
      <c r="ILK28" s="84"/>
      <c r="ILL28" s="84"/>
      <c r="ILM28" s="84"/>
      <c r="ILN28" s="84"/>
      <c r="ILO28" s="84"/>
      <c r="ILP28" s="84"/>
      <c r="ILQ28" s="84"/>
      <c r="ILR28" s="84"/>
      <c r="ILS28" s="84"/>
      <c r="ILT28" s="84"/>
      <c r="ILU28" s="84"/>
      <c r="ILV28" s="84"/>
      <c r="ILW28" s="84"/>
      <c r="ILX28" s="84"/>
      <c r="ILY28" s="84"/>
      <c r="ILZ28" s="84"/>
      <c r="IMA28" s="84"/>
      <c r="IMB28" s="84"/>
      <c r="IMC28" s="84"/>
      <c r="IMD28" s="84"/>
      <c r="IME28" s="84"/>
      <c r="IMF28" s="84"/>
      <c r="IMG28" s="84"/>
      <c r="IMH28" s="84"/>
      <c r="IMI28" s="84"/>
      <c r="IMJ28" s="84"/>
      <c r="IMK28" s="84"/>
      <c r="IML28" s="84"/>
      <c r="IMM28" s="84"/>
      <c r="IMN28" s="84"/>
      <c r="IMO28" s="84"/>
      <c r="IMP28" s="84"/>
      <c r="IMQ28" s="84"/>
      <c r="IMR28" s="84"/>
      <c r="IMS28" s="84"/>
      <c r="IMT28" s="84"/>
      <c r="IMU28" s="84"/>
      <c r="IMV28" s="84"/>
      <c r="IMW28" s="84"/>
      <c r="IMX28" s="84"/>
      <c r="IMY28" s="84"/>
      <c r="IMZ28" s="84"/>
      <c r="INA28" s="84"/>
      <c r="INB28" s="84"/>
      <c r="INC28" s="84"/>
      <c r="IND28" s="84"/>
      <c r="INE28" s="84"/>
      <c r="INF28" s="84"/>
      <c r="ING28" s="84"/>
      <c r="INH28" s="84"/>
      <c r="INI28" s="84"/>
      <c r="INJ28" s="84"/>
      <c r="INK28" s="84"/>
      <c r="INL28" s="84"/>
      <c r="INM28" s="84"/>
      <c r="INN28" s="84"/>
      <c r="INO28" s="84"/>
      <c r="INP28" s="84"/>
      <c r="INQ28" s="84"/>
      <c r="INR28" s="84"/>
      <c r="INS28" s="84"/>
      <c r="INT28" s="84"/>
      <c r="INU28" s="84"/>
      <c r="INV28" s="84"/>
      <c r="INW28" s="84"/>
      <c r="INX28" s="84"/>
      <c r="INY28" s="84"/>
      <c r="INZ28" s="84"/>
      <c r="IOA28" s="84"/>
      <c r="IOB28" s="84"/>
      <c r="IOC28" s="84"/>
      <c r="IOD28" s="84"/>
      <c r="IOE28" s="84"/>
      <c r="IOF28" s="84"/>
      <c r="IOG28" s="84"/>
      <c r="IOH28" s="84"/>
      <c r="IOI28" s="84"/>
      <c r="IOJ28" s="84"/>
      <c r="IOK28" s="84"/>
      <c r="IOL28" s="84"/>
      <c r="IOM28" s="84"/>
      <c r="ION28" s="84"/>
      <c r="IOO28" s="84"/>
      <c r="IOP28" s="84"/>
      <c r="IOQ28" s="84"/>
      <c r="IOR28" s="84"/>
      <c r="IOS28" s="84"/>
      <c r="IOT28" s="84"/>
      <c r="IOU28" s="84"/>
      <c r="IOV28" s="84"/>
      <c r="IOW28" s="84"/>
      <c r="IOX28" s="84"/>
      <c r="IOY28" s="84"/>
      <c r="IOZ28" s="84"/>
      <c r="IPA28" s="84"/>
      <c r="IPB28" s="84"/>
      <c r="IPC28" s="84"/>
      <c r="IPD28" s="84"/>
      <c r="IPE28" s="84"/>
      <c r="IPF28" s="84"/>
      <c r="IPG28" s="84"/>
      <c r="IPH28" s="84"/>
      <c r="IPI28" s="84"/>
      <c r="IPJ28" s="84"/>
      <c r="IPK28" s="84"/>
      <c r="IPL28" s="84"/>
      <c r="IPM28" s="84"/>
      <c r="IPN28" s="84"/>
      <c r="IPO28" s="84"/>
      <c r="IPP28" s="84"/>
      <c r="IPQ28" s="84"/>
      <c r="IPR28" s="84"/>
      <c r="IPS28" s="84"/>
      <c r="IPT28" s="84"/>
      <c r="IPU28" s="84"/>
      <c r="IPV28" s="84"/>
      <c r="IPW28" s="84"/>
      <c r="IPX28" s="84"/>
      <c r="IPY28" s="84"/>
      <c r="IPZ28" s="84"/>
      <c r="IQA28" s="84"/>
      <c r="IQB28" s="84"/>
      <c r="IQC28" s="84"/>
      <c r="IQD28" s="84"/>
      <c r="IQE28" s="84"/>
      <c r="IQF28" s="84"/>
      <c r="IQG28" s="84"/>
      <c r="IQH28" s="84"/>
      <c r="IQI28" s="84"/>
      <c r="IQJ28" s="84"/>
      <c r="IQK28" s="84"/>
      <c r="IQL28" s="84"/>
      <c r="IQM28" s="84"/>
      <c r="IQN28" s="84"/>
      <c r="IQO28" s="84"/>
      <c r="IQP28" s="84"/>
      <c r="IQQ28" s="84"/>
      <c r="IQR28" s="84"/>
      <c r="IQS28" s="84"/>
      <c r="IQT28" s="84"/>
      <c r="IQU28" s="84"/>
      <c r="IQV28" s="84"/>
      <c r="IQW28" s="84"/>
      <c r="IQX28" s="84"/>
      <c r="IQY28" s="84"/>
      <c r="IQZ28" s="84"/>
      <c r="IRA28" s="84"/>
      <c r="IRB28" s="84"/>
      <c r="IRC28" s="84"/>
      <c r="IRD28" s="84"/>
      <c r="IRE28" s="84"/>
      <c r="IRF28" s="84"/>
      <c r="IRG28" s="84"/>
      <c r="IRH28" s="84"/>
      <c r="IRI28" s="84"/>
      <c r="IRJ28" s="84"/>
      <c r="IRK28" s="84"/>
      <c r="IRL28" s="84"/>
      <c r="IRM28" s="84"/>
      <c r="IRN28" s="84"/>
      <c r="IRO28" s="84"/>
      <c r="IRP28" s="84"/>
      <c r="IRQ28" s="84"/>
      <c r="IRR28" s="84"/>
      <c r="IRS28" s="84"/>
      <c r="IRT28" s="84"/>
      <c r="IRU28" s="84"/>
      <c r="IRV28" s="84"/>
      <c r="IRW28" s="84"/>
      <c r="IRX28" s="84"/>
      <c r="IRY28" s="84"/>
      <c r="IRZ28" s="84"/>
      <c r="ISA28" s="84"/>
      <c r="ISB28" s="84"/>
      <c r="ISC28" s="84"/>
      <c r="ISD28" s="84"/>
      <c r="ISE28" s="84"/>
      <c r="ISF28" s="84"/>
      <c r="ISG28" s="84"/>
      <c r="ISH28" s="84"/>
      <c r="ISI28" s="84"/>
      <c r="ISJ28" s="84"/>
      <c r="ISK28" s="84"/>
      <c r="ISL28" s="84"/>
      <c r="ISM28" s="84"/>
      <c r="ISN28" s="84"/>
      <c r="ISO28" s="84"/>
      <c r="ISP28" s="84"/>
      <c r="ISQ28" s="84"/>
      <c r="ISR28" s="84"/>
      <c r="ISS28" s="84"/>
      <c r="IST28" s="84"/>
      <c r="ISU28" s="84"/>
      <c r="ISV28" s="84"/>
      <c r="ISW28" s="84"/>
      <c r="ISX28" s="84"/>
      <c r="ISY28" s="84"/>
      <c r="ISZ28" s="84"/>
      <c r="ITA28" s="84"/>
      <c r="ITB28" s="84"/>
      <c r="ITC28" s="84"/>
      <c r="ITD28" s="84"/>
      <c r="ITE28" s="84"/>
      <c r="ITF28" s="84"/>
      <c r="ITG28" s="84"/>
      <c r="ITH28" s="84"/>
      <c r="ITI28" s="84"/>
      <c r="ITJ28" s="84"/>
      <c r="ITK28" s="84"/>
      <c r="ITL28" s="84"/>
      <c r="ITM28" s="84"/>
      <c r="ITN28" s="84"/>
      <c r="ITO28" s="84"/>
      <c r="ITP28" s="84"/>
      <c r="ITQ28" s="84"/>
      <c r="ITR28" s="84"/>
      <c r="ITS28" s="84"/>
      <c r="ITT28" s="84"/>
      <c r="ITU28" s="84"/>
      <c r="ITV28" s="84"/>
      <c r="ITW28" s="84"/>
      <c r="ITX28" s="84"/>
      <c r="ITY28" s="84"/>
      <c r="ITZ28" s="84"/>
      <c r="IUA28" s="84"/>
      <c r="IUB28" s="84"/>
      <c r="IUC28" s="84"/>
      <c r="IUD28" s="84"/>
      <c r="IUE28" s="84"/>
      <c r="IUF28" s="84"/>
      <c r="IUG28" s="84"/>
      <c r="IUH28" s="84"/>
      <c r="IUI28" s="84"/>
      <c r="IUJ28" s="84"/>
      <c r="IUK28" s="84"/>
      <c r="IUL28" s="84"/>
      <c r="IUM28" s="84"/>
      <c r="IUN28" s="84"/>
      <c r="IUO28" s="84"/>
      <c r="IUP28" s="84"/>
      <c r="IUQ28" s="84"/>
      <c r="IUR28" s="84"/>
      <c r="IUS28" s="84"/>
      <c r="IUT28" s="84"/>
      <c r="IUU28" s="84"/>
      <c r="IUV28" s="84"/>
      <c r="IUW28" s="84"/>
      <c r="IUX28" s="84"/>
      <c r="IUY28" s="84"/>
      <c r="IUZ28" s="84"/>
      <c r="IVA28" s="84"/>
      <c r="IVB28" s="84"/>
      <c r="IVC28" s="84"/>
      <c r="IVD28" s="84"/>
      <c r="IVE28" s="84"/>
      <c r="IVF28" s="84"/>
      <c r="IVG28" s="84"/>
      <c r="IVH28" s="84"/>
      <c r="IVI28" s="84"/>
      <c r="IVJ28" s="84"/>
      <c r="IVK28" s="84"/>
      <c r="IVL28" s="84"/>
      <c r="IVM28" s="84"/>
      <c r="IVN28" s="84"/>
      <c r="IVO28" s="84"/>
      <c r="IVP28" s="84"/>
      <c r="IVQ28" s="84"/>
      <c r="IVR28" s="84"/>
      <c r="IVS28" s="84"/>
      <c r="IVT28" s="84"/>
      <c r="IVU28" s="84"/>
      <c r="IVV28" s="84"/>
      <c r="IVW28" s="84"/>
      <c r="IVX28" s="84"/>
      <c r="IVY28" s="84"/>
      <c r="IVZ28" s="84"/>
      <c r="IWA28" s="84"/>
      <c r="IWB28" s="84"/>
      <c r="IWC28" s="84"/>
      <c r="IWD28" s="84"/>
      <c r="IWE28" s="84"/>
      <c r="IWF28" s="84"/>
      <c r="IWG28" s="84"/>
      <c r="IWH28" s="84"/>
      <c r="IWI28" s="84"/>
      <c r="IWJ28" s="84"/>
      <c r="IWK28" s="84"/>
      <c r="IWL28" s="84"/>
      <c r="IWM28" s="84"/>
      <c r="IWN28" s="84"/>
      <c r="IWO28" s="84"/>
      <c r="IWP28" s="84"/>
      <c r="IWQ28" s="84"/>
      <c r="IWR28" s="84"/>
      <c r="IWS28" s="84"/>
      <c r="IWT28" s="84"/>
      <c r="IWU28" s="84"/>
      <c r="IWV28" s="84"/>
      <c r="IWW28" s="84"/>
      <c r="IWX28" s="84"/>
      <c r="IWY28" s="84"/>
      <c r="IWZ28" s="84"/>
      <c r="IXA28" s="84"/>
      <c r="IXB28" s="84"/>
      <c r="IXC28" s="84"/>
      <c r="IXD28" s="84"/>
      <c r="IXE28" s="84"/>
      <c r="IXF28" s="84"/>
      <c r="IXG28" s="84"/>
      <c r="IXH28" s="84"/>
      <c r="IXI28" s="84"/>
      <c r="IXJ28" s="84"/>
      <c r="IXK28" s="84"/>
      <c r="IXL28" s="84"/>
      <c r="IXM28" s="84"/>
      <c r="IXN28" s="84"/>
      <c r="IXO28" s="84"/>
      <c r="IXP28" s="84"/>
      <c r="IXQ28" s="84"/>
      <c r="IXR28" s="84"/>
      <c r="IXS28" s="84"/>
      <c r="IXT28" s="84"/>
      <c r="IXU28" s="84"/>
      <c r="IXV28" s="84"/>
      <c r="IXW28" s="84"/>
      <c r="IXX28" s="84"/>
      <c r="IXY28" s="84"/>
      <c r="IXZ28" s="84"/>
      <c r="IYA28" s="84"/>
      <c r="IYB28" s="84"/>
      <c r="IYC28" s="84"/>
      <c r="IYD28" s="84"/>
      <c r="IYE28" s="84"/>
      <c r="IYF28" s="84"/>
      <c r="IYG28" s="84"/>
      <c r="IYH28" s="84"/>
      <c r="IYI28" s="84"/>
      <c r="IYJ28" s="84"/>
      <c r="IYK28" s="84"/>
      <c r="IYL28" s="84"/>
      <c r="IYM28" s="84"/>
      <c r="IYN28" s="84"/>
      <c r="IYO28" s="84"/>
      <c r="IYP28" s="84"/>
      <c r="IYQ28" s="84"/>
      <c r="IYR28" s="84"/>
      <c r="IYS28" s="84"/>
      <c r="IYT28" s="84"/>
      <c r="IYU28" s="84"/>
      <c r="IYV28" s="84"/>
      <c r="IYW28" s="84"/>
      <c r="IYX28" s="84"/>
      <c r="IYY28" s="84"/>
      <c r="IYZ28" s="84"/>
      <c r="IZA28" s="84"/>
      <c r="IZB28" s="84"/>
      <c r="IZC28" s="84"/>
      <c r="IZD28" s="84"/>
      <c r="IZE28" s="84"/>
      <c r="IZF28" s="84"/>
      <c r="IZG28" s="84"/>
      <c r="IZH28" s="84"/>
      <c r="IZI28" s="84"/>
      <c r="IZJ28" s="84"/>
      <c r="IZK28" s="84"/>
      <c r="IZL28" s="84"/>
      <c r="IZM28" s="84"/>
      <c r="IZN28" s="84"/>
      <c r="IZO28" s="84"/>
      <c r="IZP28" s="84"/>
      <c r="IZQ28" s="84"/>
      <c r="IZR28" s="84"/>
      <c r="IZS28" s="84"/>
      <c r="IZT28" s="84"/>
      <c r="IZU28" s="84"/>
      <c r="IZV28" s="84"/>
      <c r="IZW28" s="84"/>
      <c r="IZX28" s="84"/>
      <c r="IZY28" s="84"/>
      <c r="IZZ28" s="84"/>
      <c r="JAA28" s="84"/>
      <c r="JAB28" s="84"/>
      <c r="JAC28" s="84"/>
      <c r="JAD28" s="84"/>
      <c r="JAE28" s="84"/>
      <c r="JAF28" s="84"/>
      <c r="JAG28" s="84"/>
      <c r="JAH28" s="84"/>
      <c r="JAI28" s="84"/>
      <c r="JAJ28" s="84"/>
      <c r="JAK28" s="84"/>
      <c r="JAL28" s="84"/>
      <c r="JAM28" s="84"/>
      <c r="JAN28" s="84"/>
      <c r="JAO28" s="84"/>
      <c r="JAP28" s="84"/>
      <c r="JAQ28" s="84"/>
      <c r="JAR28" s="84"/>
      <c r="JAS28" s="84"/>
      <c r="JAT28" s="84"/>
      <c r="JAU28" s="84"/>
      <c r="JAV28" s="84"/>
      <c r="JAW28" s="84"/>
      <c r="JAX28" s="84"/>
      <c r="JAY28" s="84"/>
      <c r="JAZ28" s="84"/>
      <c r="JBA28" s="84"/>
      <c r="JBB28" s="84"/>
      <c r="JBC28" s="84"/>
      <c r="JBD28" s="84"/>
      <c r="JBE28" s="84"/>
      <c r="JBF28" s="84"/>
      <c r="JBG28" s="84"/>
      <c r="JBH28" s="84"/>
      <c r="JBI28" s="84"/>
      <c r="JBJ28" s="84"/>
      <c r="JBK28" s="84"/>
      <c r="JBL28" s="84"/>
      <c r="JBM28" s="84"/>
      <c r="JBN28" s="84"/>
      <c r="JBO28" s="84"/>
      <c r="JBP28" s="84"/>
      <c r="JBQ28" s="84"/>
      <c r="JBR28" s="84"/>
      <c r="JBS28" s="84"/>
      <c r="JBT28" s="84"/>
      <c r="JBU28" s="84"/>
      <c r="JBV28" s="84"/>
      <c r="JBW28" s="84"/>
      <c r="JBX28" s="84"/>
      <c r="JBY28" s="84"/>
      <c r="JBZ28" s="84"/>
      <c r="JCA28" s="84"/>
      <c r="JCB28" s="84"/>
      <c r="JCC28" s="84"/>
      <c r="JCD28" s="84"/>
      <c r="JCE28" s="84"/>
      <c r="JCF28" s="84"/>
      <c r="JCG28" s="84"/>
      <c r="JCH28" s="84"/>
      <c r="JCI28" s="84"/>
      <c r="JCJ28" s="84"/>
      <c r="JCK28" s="84"/>
      <c r="JCL28" s="84"/>
      <c r="JCM28" s="84"/>
      <c r="JCN28" s="84"/>
      <c r="JCO28" s="84"/>
      <c r="JCP28" s="84"/>
      <c r="JCQ28" s="84"/>
      <c r="JCR28" s="84"/>
      <c r="JCS28" s="84"/>
      <c r="JCT28" s="84"/>
      <c r="JCU28" s="84"/>
      <c r="JCV28" s="84"/>
      <c r="JCW28" s="84"/>
      <c r="JCX28" s="84"/>
      <c r="JCY28" s="84"/>
      <c r="JCZ28" s="84"/>
      <c r="JDA28" s="84"/>
      <c r="JDB28" s="84"/>
      <c r="JDC28" s="84"/>
      <c r="JDD28" s="84"/>
      <c r="JDE28" s="84"/>
      <c r="JDF28" s="84"/>
      <c r="JDG28" s="84"/>
      <c r="JDH28" s="84"/>
      <c r="JDI28" s="84"/>
      <c r="JDJ28" s="84"/>
      <c r="JDK28" s="84"/>
      <c r="JDL28" s="84"/>
      <c r="JDM28" s="84"/>
      <c r="JDN28" s="84"/>
      <c r="JDO28" s="84"/>
      <c r="JDP28" s="84"/>
      <c r="JDQ28" s="84"/>
      <c r="JDR28" s="84"/>
      <c r="JDS28" s="84"/>
      <c r="JDT28" s="84"/>
      <c r="JDU28" s="84"/>
      <c r="JDV28" s="84"/>
      <c r="JDW28" s="84"/>
      <c r="JDX28" s="84"/>
      <c r="JDY28" s="84"/>
      <c r="JDZ28" s="84"/>
      <c r="JEA28" s="84"/>
      <c r="JEB28" s="84"/>
      <c r="JEC28" s="84"/>
      <c r="JED28" s="84"/>
      <c r="JEE28" s="84"/>
      <c r="JEF28" s="84"/>
      <c r="JEG28" s="84"/>
      <c r="JEH28" s="84"/>
      <c r="JEI28" s="84"/>
      <c r="JEJ28" s="84"/>
      <c r="JEK28" s="84"/>
      <c r="JEL28" s="84"/>
      <c r="JEM28" s="84"/>
      <c r="JEN28" s="84"/>
      <c r="JEO28" s="84"/>
      <c r="JEP28" s="84"/>
      <c r="JEQ28" s="84"/>
      <c r="JER28" s="84"/>
      <c r="JES28" s="84"/>
      <c r="JET28" s="84"/>
      <c r="JEU28" s="84"/>
      <c r="JEV28" s="84"/>
      <c r="JEW28" s="84"/>
      <c r="JEX28" s="84"/>
      <c r="JEY28" s="84"/>
      <c r="JEZ28" s="84"/>
      <c r="JFA28" s="84"/>
      <c r="JFB28" s="84"/>
      <c r="JFC28" s="84"/>
      <c r="JFD28" s="84"/>
      <c r="JFE28" s="84"/>
      <c r="JFF28" s="84"/>
      <c r="JFG28" s="84"/>
      <c r="JFH28" s="84"/>
      <c r="JFI28" s="84"/>
      <c r="JFJ28" s="84"/>
      <c r="JFK28" s="84"/>
      <c r="JFL28" s="84"/>
      <c r="JFM28" s="84"/>
      <c r="JFN28" s="84"/>
      <c r="JFO28" s="84"/>
      <c r="JFP28" s="84"/>
      <c r="JFQ28" s="84"/>
      <c r="JFR28" s="84"/>
      <c r="JFS28" s="84"/>
      <c r="JFT28" s="84"/>
      <c r="JFU28" s="84"/>
      <c r="JFV28" s="84"/>
      <c r="JFW28" s="84"/>
      <c r="JFX28" s="84"/>
      <c r="JFY28" s="84"/>
      <c r="JFZ28" s="84"/>
      <c r="JGA28" s="84"/>
      <c r="JGB28" s="84"/>
      <c r="JGC28" s="84"/>
      <c r="JGD28" s="84"/>
      <c r="JGE28" s="84"/>
      <c r="JGF28" s="84"/>
      <c r="JGG28" s="84"/>
      <c r="JGH28" s="84"/>
      <c r="JGI28" s="84"/>
      <c r="JGJ28" s="84"/>
      <c r="JGK28" s="84"/>
      <c r="JGL28" s="84"/>
      <c r="JGM28" s="84"/>
      <c r="JGN28" s="84"/>
      <c r="JGO28" s="84"/>
      <c r="JGP28" s="84"/>
      <c r="JGQ28" s="84"/>
      <c r="JGR28" s="84"/>
      <c r="JGS28" s="84"/>
      <c r="JGT28" s="84"/>
      <c r="JGU28" s="84"/>
      <c r="JGV28" s="84"/>
      <c r="JGW28" s="84"/>
      <c r="JGX28" s="84"/>
      <c r="JGY28" s="84"/>
      <c r="JGZ28" s="84"/>
      <c r="JHA28" s="84"/>
      <c r="JHB28" s="84"/>
      <c r="JHC28" s="84"/>
      <c r="JHD28" s="84"/>
      <c r="JHE28" s="84"/>
      <c r="JHF28" s="84"/>
      <c r="JHG28" s="84"/>
      <c r="JHH28" s="84"/>
      <c r="JHI28" s="84"/>
      <c r="JHJ28" s="84"/>
      <c r="JHK28" s="84"/>
      <c r="JHL28" s="84"/>
      <c r="JHM28" s="84"/>
      <c r="JHN28" s="84"/>
      <c r="JHO28" s="84"/>
      <c r="JHP28" s="84"/>
      <c r="JHQ28" s="84"/>
      <c r="JHR28" s="84"/>
      <c r="JHS28" s="84"/>
      <c r="JHT28" s="84"/>
      <c r="JHU28" s="84"/>
      <c r="JHV28" s="84"/>
      <c r="JHW28" s="84"/>
      <c r="JHX28" s="84"/>
      <c r="JHY28" s="84"/>
      <c r="JHZ28" s="84"/>
      <c r="JIA28" s="84"/>
      <c r="JIB28" s="84"/>
      <c r="JIC28" s="84"/>
      <c r="JID28" s="84"/>
      <c r="JIE28" s="84"/>
      <c r="JIF28" s="84"/>
      <c r="JIG28" s="84"/>
      <c r="JIH28" s="84"/>
      <c r="JII28" s="84"/>
      <c r="JIJ28" s="84"/>
      <c r="JIK28" s="84"/>
      <c r="JIL28" s="84"/>
      <c r="JIM28" s="84"/>
      <c r="JIN28" s="84"/>
      <c r="JIO28" s="84"/>
      <c r="JIP28" s="84"/>
      <c r="JIQ28" s="84"/>
      <c r="JIR28" s="84"/>
      <c r="JIS28" s="84"/>
      <c r="JIT28" s="84"/>
      <c r="JIU28" s="84"/>
      <c r="JIV28" s="84"/>
      <c r="JIW28" s="84"/>
      <c r="JIX28" s="84"/>
      <c r="JIY28" s="84"/>
      <c r="JIZ28" s="84"/>
      <c r="JJA28" s="84"/>
      <c r="JJB28" s="84"/>
      <c r="JJC28" s="84"/>
      <c r="JJD28" s="84"/>
      <c r="JJE28" s="84"/>
      <c r="JJF28" s="84"/>
      <c r="JJG28" s="84"/>
      <c r="JJH28" s="84"/>
      <c r="JJI28" s="84"/>
      <c r="JJJ28" s="84"/>
      <c r="JJK28" s="84"/>
      <c r="JJL28" s="84"/>
      <c r="JJM28" s="84"/>
      <c r="JJN28" s="84"/>
      <c r="JJO28" s="84"/>
      <c r="JJP28" s="84"/>
      <c r="JJQ28" s="84"/>
      <c r="JJR28" s="84"/>
      <c r="JJS28" s="84"/>
      <c r="JJT28" s="84"/>
      <c r="JJU28" s="84"/>
      <c r="JJV28" s="84"/>
      <c r="JJW28" s="84"/>
      <c r="JJX28" s="84"/>
      <c r="JJY28" s="84"/>
      <c r="JJZ28" s="84"/>
      <c r="JKA28" s="84"/>
      <c r="JKB28" s="84"/>
      <c r="JKC28" s="84"/>
      <c r="JKD28" s="84"/>
      <c r="JKE28" s="84"/>
      <c r="JKF28" s="84"/>
      <c r="JKG28" s="84"/>
      <c r="JKH28" s="84"/>
      <c r="JKI28" s="84"/>
      <c r="JKJ28" s="84"/>
      <c r="JKK28" s="84"/>
      <c r="JKL28" s="84"/>
      <c r="JKM28" s="84"/>
      <c r="JKN28" s="84"/>
      <c r="JKO28" s="84"/>
      <c r="JKP28" s="84"/>
      <c r="JKQ28" s="84"/>
      <c r="JKR28" s="84"/>
      <c r="JKS28" s="84"/>
      <c r="JKT28" s="84"/>
      <c r="JKU28" s="84"/>
      <c r="JKV28" s="84"/>
      <c r="JKW28" s="84"/>
      <c r="JKX28" s="84"/>
      <c r="JKY28" s="84"/>
      <c r="JKZ28" s="84"/>
      <c r="JLA28" s="84"/>
      <c r="JLB28" s="84"/>
      <c r="JLC28" s="84"/>
      <c r="JLD28" s="84"/>
      <c r="JLE28" s="84"/>
      <c r="JLF28" s="84"/>
      <c r="JLG28" s="84"/>
      <c r="JLH28" s="84"/>
      <c r="JLI28" s="84"/>
      <c r="JLJ28" s="84"/>
      <c r="JLK28" s="84"/>
      <c r="JLL28" s="84"/>
      <c r="JLM28" s="84"/>
      <c r="JLN28" s="84"/>
      <c r="JLO28" s="84"/>
      <c r="JLP28" s="84"/>
      <c r="JLQ28" s="84"/>
      <c r="JLR28" s="84"/>
      <c r="JLS28" s="84"/>
      <c r="JLT28" s="84"/>
      <c r="JLU28" s="84"/>
      <c r="JLV28" s="84"/>
      <c r="JLW28" s="84"/>
      <c r="JLX28" s="84"/>
      <c r="JLY28" s="84"/>
      <c r="JLZ28" s="84"/>
      <c r="JMA28" s="84"/>
      <c r="JMB28" s="84"/>
      <c r="JMC28" s="84"/>
      <c r="JMD28" s="84"/>
      <c r="JME28" s="84"/>
      <c r="JMF28" s="84"/>
      <c r="JMG28" s="84"/>
      <c r="JMH28" s="84"/>
      <c r="JMI28" s="84"/>
      <c r="JMJ28" s="84"/>
      <c r="JMK28" s="84"/>
      <c r="JML28" s="84"/>
      <c r="JMM28" s="84"/>
      <c r="JMN28" s="84"/>
      <c r="JMO28" s="84"/>
      <c r="JMP28" s="84"/>
      <c r="JMQ28" s="84"/>
      <c r="JMR28" s="84"/>
      <c r="JMS28" s="84"/>
      <c r="JMT28" s="84"/>
      <c r="JMU28" s="84"/>
      <c r="JMV28" s="84"/>
      <c r="JMW28" s="84"/>
      <c r="JMX28" s="84"/>
      <c r="JMY28" s="84"/>
      <c r="JMZ28" s="84"/>
      <c r="JNA28" s="84"/>
      <c r="JNB28" s="84"/>
      <c r="JNC28" s="84"/>
      <c r="JND28" s="84"/>
      <c r="JNE28" s="84"/>
      <c r="JNF28" s="84"/>
      <c r="JNG28" s="84"/>
      <c r="JNH28" s="84"/>
      <c r="JNI28" s="84"/>
      <c r="JNJ28" s="84"/>
      <c r="JNK28" s="84"/>
      <c r="JNL28" s="84"/>
      <c r="JNM28" s="84"/>
      <c r="JNN28" s="84"/>
      <c r="JNO28" s="84"/>
      <c r="JNP28" s="84"/>
      <c r="JNQ28" s="84"/>
      <c r="JNR28" s="84"/>
      <c r="JNS28" s="84"/>
      <c r="JNT28" s="84"/>
      <c r="JNU28" s="84"/>
      <c r="JNV28" s="84"/>
      <c r="JNW28" s="84"/>
      <c r="JNX28" s="84"/>
      <c r="JNY28" s="84"/>
      <c r="JNZ28" s="84"/>
      <c r="JOA28" s="84"/>
      <c r="JOB28" s="84"/>
      <c r="JOC28" s="84"/>
      <c r="JOD28" s="84"/>
      <c r="JOE28" s="84"/>
      <c r="JOF28" s="84"/>
      <c r="JOG28" s="84"/>
      <c r="JOH28" s="84"/>
      <c r="JOI28" s="84"/>
      <c r="JOJ28" s="84"/>
      <c r="JOK28" s="84"/>
      <c r="JOL28" s="84"/>
      <c r="JOM28" s="84"/>
      <c r="JON28" s="84"/>
      <c r="JOO28" s="84"/>
      <c r="JOP28" s="84"/>
      <c r="JOQ28" s="84"/>
      <c r="JOR28" s="84"/>
      <c r="JOS28" s="84"/>
      <c r="JOT28" s="84"/>
      <c r="JOU28" s="84"/>
      <c r="JOV28" s="84"/>
      <c r="JOW28" s="84"/>
      <c r="JOX28" s="84"/>
      <c r="JOY28" s="84"/>
      <c r="JOZ28" s="84"/>
      <c r="JPA28" s="84"/>
      <c r="JPB28" s="84"/>
      <c r="JPC28" s="84"/>
      <c r="JPD28" s="84"/>
      <c r="JPE28" s="84"/>
      <c r="JPF28" s="84"/>
      <c r="JPG28" s="84"/>
      <c r="JPH28" s="84"/>
      <c r="JPI28" s="84"/>
      <c r="JPJ28" s="84"/>
      <c r="JPK28" s="84"/>
      <c r="JPL28" s="84"/>
      <c r="JPM28" s="84"/>
      <c r="JPN28" s="84"/>
      <c r="JPO28" s="84"/>
      <c r="JPP28" s="84"/>
      <c r="JPQ28" s="84"/>
      <c r="JPR28" s="84"/>
      <c r="JPS28" s="84"/>
      <c r="JPT28" s="84"/>
      <c r="JPU28" s="84"/>
      <c r="JPV28" s="84"/>
      <c r="JPW28" s="84"/>
      <c r="JPX28" s="84"/>
      <c r="JPY28" s="84"/>
      <c r="JPZ28" s="84"/>
      <c r="JQA28" s="84"/>
      <c r="JQB28" s="84"/>
      <c r="JQC28" s="84"/>
      <c r="JQD28" s="84"/>
      <c r="JQE28" s="84"/>
      <c r="JQF28" s="84"/>
      <c r="JQG28" s="84"/>
      <c r="JQH28" s="84"/>
      <c r="JQI28" s="84"/>
      <c r="JQJ28" s="84"/>
      <c r="JQK28" s="84"/>
      <c r="JQL28" s="84"/>
      <c r="JQM28" s="84"/>
      <c r="JQN28" s="84"/>
      <c r="JQO28" s="84"/>
      <c r="JQP28" s="84"/>
      <c r="JQQ28" s="84"/>
      <c r="JQR28" s="84"/>
      <c r="JQS28" s="84"/>
      <c r="JQT28" s="84"/>
      <c r="JQU28" s="84"/>
      <c r="JQV28" s="84"/>
      <c r="JQW28" s="84"/>
      <c r="JQX28" s="84"/>
      <c r="JQY28" s="84"/>
      <c r="JQZ28" s="84"/>
      <c r="JRA28" s="84"/>
      <c r="JRB28" s="84"/>
      <c r="JRC28" s="84"/>
      <c r="JRD28" s="84"/>
      <c r="JRE28" s="84"/>
      <c r="JRF28" s="84"/>
      <c r="JRG28" s="84"/>
      <c r="JRH28" s="84"/>
      <c r="JRI28" s="84"/>
      <c r="JRJ28" s="84"/>
      <c r="JRK28" s="84"/>
      <c r="JRL28" s="84"/>
      <c r="JRM28" s="84"/>
      <c r="JRN28" s="84"/>
      <c r="JRO28" s="84"/>
      <c r="JRP28" s="84"/>
      <c r="JRQ28" s="84"/>
      <c r="JRR28" s="84"/>
      <c r="JRS28" s="84"/>
      <c r="JRT28" s="84"/>
      <c r="JRU28" s="84"/>
      <c r="JRV28" s="84"/>
      <c r="JRW28" s="84"/>
      <c r="JRX28" s="84"/>
      <c r="JRY28" s="84"/>
      <c r="JRZ28" s="84"/>
      <c r="JSA28" s="84"/>
      <c r="JSB28" s="84"/>
      <c r="JSC28" s="84"/>
      <c r="JSD28" s="84"/>
      <c r="JSE28" s="84"/>
      <c r="JSF28" s="84"/>
      <c r="JSG28" s="84"/>
      <c r="JSH28" s="84"/>
      <c r="JSI28" s="84"/>
      <c r="JSJ28" s="84"/>
      <c r="JSK28" s="84"/>
      <c r="JSL28" s="84"/>
      <c r="JSM28" s="84"/>
      <c r="JSN28" s="84"/>
      <c r="JSO28" s="84"/>
      <c r="JSP28" s="84"/>
      <c r="JSQ28" s="84"/>
      <c r="JSR28" s="84"/>
      <c r="JSS28" s="84"/>
      <c r="JST28" s="84"/>
      <c r="JSU28" s="84"/>
      <c r="JSV28" s="84"/>
      <c r="JSW28" s="84"/>
      <c r="JSX28" s="84"/>
      <c r="JSY28" s="84"/>
      <c r="JSZ28" s="84"/>
      <c r="JTA28" s="84"/>
      <c r="JTB28" s="84"/>
      <c r="JTC28" s="84"/>
      <c r="JTD28" s="84"/>
      <c r="JTE28" s="84"/>
      <c r="JTF28" s="84"/>
      <c r="JTG28" s="84"/>
      <c r="JTH28" s="84"/>
      <c r="JTI28" s="84"/>
      <c r="JTJ28" s="84"/>
      <c r="JTK28" s="84"/>
      <c r="JTL28" s="84"/>
      <c r="JTM28" s="84"/>
      <c r="JTN28" s="84"/>
      <c r="JTO28" s="84"/>
      <c r="JTP28" s="84"/>
      <c r="JTQ28" s="84"/>
      <c r="JTR28" s="84"/>
      <c r="JTS28" s="84"/>
      <c r="JTT28" s="84"/>
      <c r="JTU28" s="84"/>
      <c r="JTV28" s="84"/>
      <c r="JTW28" s="84"/>
      <c r="JTX28" s="84"/>
      <c r="JTY28" s="84"/>
      <c r="JTZ28" s="84"/>
      <c r="JUA28" s="84"/>
      <c r="JUB28" s="84"/>
      <c r="JUC28" s="84"/>
      <c r="JUD28" s="84"/>
      <c r="JUE28" s="84"/>
      <c r="JUF28" s="84"/>
      <c r="JUG28" s="84"/>
      <c r="JUH28" s="84"/>
      <c r="JUI28" s="84"/>
      <c r="JUJ28" s="84"/>
      <c r="JUK28" s="84"/>
      <c r="JUL28" s="84"/>
      <c r="JUM28" s="84"/>
      <c r="JUN28" s="84"/>
      <c r="JUO28" s="84"/>
      <c r="JUP28" s="84"/>
      <c r="JUQ28" s="84"/>
      <c r="JUR28" s="84"/>
      <c r="JUS28" s="84"/>
      <c r="JUT28" s="84"/>
      <c r="JUU28" s="84"/>
      <c r="JUV28" s="84"/>
      <c r="JUW28" s="84"/>
      <c r="JUX28" s="84"/>
      <c r="JUY28" s="84"/>
      <c r="JUZ28" s="84"/>
      <c r="JVA28" s="84"/>
      <c r="JVB28" s="84"/>
      <c r="JVC28" s="84"/>
      <c r="JVD28" s="84"/>
      <c r="JVE28" s="84"/>
      <c r="JVF28" s="84"/>
      <c r="JVG28" s="84"/>
      <c r="JVH28" s="84"/>
      <c r="JVI28" s="84"/>
      <c r="JVJ28" s="84"/>
      <c r="JVK28" s="84"/>
      <c r="JVL28" s="84"/>
      <c r="JVM28" s="84"/>
      <c r="JVN28" s="84"/>
      <c r="JVO28" s="84"/>
      <c r="JVP28" s="84"/>
      <c r="JVQ28" s="84"/>
      <c r="JVR28" s="84"/>
      <c r="JVS28" s="84"/>
      <c r="JVT28" s="84"/>
      <c r="JVU28" s="84"/>
      <c r="JVV28" s="84"/>
      <c r="JVW28" s="84"/>
      <c r="JVX28" s="84"/>
      <c r="JVY28" s="84"/>
      <c r="JVZ28" s="84"/>
      <c r="JWA28" s="84"/>
      <c r="JWB28" s="84"/>
      <c r="JWC28" s="84"/>
      <c r="JWD28" s="84"/>
      <c r="JWE28" s="84"/>
      <c r="JWF28" s="84"/>
      <c r="JWG28" s="84"/>
      <c r="JWH28" s="84"/>
      <c r="JWI28" s="84"/>
      <c r="JWJ28" s="84"/>
      <c r="JWK28" s="84"/>
      <c r="JWL28" s="84"/>
      <c r="JWM28" s="84"/>
      <c r="JWN28" s="84"/>
      <c r="JWO28" s="84"/>
      <c r="JWP28" s="84"/>
      <c r="JWQ28" s="84"/>
      <c r="JWR28" s="84"/>
      <c r="JWS28" s="84"/>
      <c r="JWT28" s="84"/>
      <c r="JWU28" s="84"/>
      <c r="JWV28" s="84"/>
      <c r="JWW28" s="84"/>
      <c r="JWX28" s="84"/>
      <c r="JWY28" s="84"/>
      <c r="JWZ28" s="84"/>
      <c r="JXA28" s="84"/>
      <c r="JXB28" s="84"/>
      <c r="JXC28" s="84"/>
      <c r="JXD28" s="84"/>
      <c r="JXE28" s="84"/>
      <c r="JXF28" s="84"/>
      <c r="JXG28" s="84"/>
      <c r="JXH28" s="84"/>
      <c r="JXI28" s="84"/>
      <c r="JXJ28" s="84"/>
      <c r="JXK28" s="84"/>
      <c r="JXL28" s="84"/>
      <c r="JXM28" s="84"/>
      <c r="JXN28" s="84"/>
      <c r="JXO28" s="84"/>
      <c r="JXP28" s="84"/>
      <c r="JXQ28" s="84"/>
      <c r="JXR28" s="84"/>
      <c r="JXS28" s="84"/>
      <c r="JXT28" s="84"/>
      <c r="JXU28" s="84"/>
      <c r="JXV28" s="84"/>
      <c r="JXW28" s="84"/>
      <c r="JXX28" s="84"/>
      <c r="JXY28" s="84"/>
      <c r="JXZ28" s="84"/>
      <c r="JYA28" s="84"/>
      <c r="JYB28" s="84"/>
      <c r="JYC28" s="84"/>
      <c r="JYD28" s="84"/>
      <c r="JYE28" s="84"/>
      <c r="JYF28" s="84"/>
      <c r="JYG28" s="84"/>
      <c r="JYH28" s="84"/>
      <c r="JYI28" s="84"/>
      <c r="JYJ28" s="84"/>
      <c r="JYK28" s="84"/>
      <c r="JYL28" s="84"/>
      <c r="JYM28" s="84"/>
      <c r="JYN28" s="84"/>
      <c r="JYO28" s="84"/>
      <c r="JYP28" s="84"/>
      <c r="JYQ28" s="84"/>
      <c r="JYR28" s="84"/>
      <c r="JYS28" s="84"/>
      <c r="JYT28" s="84"/>
      <c r="JYU28" s="84"/>
      <c r="JYV28" s="84"/>
      <c r="JYW28" s="84"/>
      <c r="JYX28" s="84"/>
      <c r="JYY28" s="84"/>
      <c r="JYZ28" s="84"/>
      <c r="JZA28" s="84"/>
      <c r="JZB28" s="84"/>
      <c r="JZC28" s="84"/>
      <c r="JZD28" s="84"/>
      <c r="JZE28" s="84"/>
      <c r="JZF28" s="84"/>
      <c r="JZG28" s="84"/>
      <c r="JZH28" s="84"/>
      <c r="JZI28" s="84"/>
      <c r="JZJ28" s="84"/>
      <c r="JZK28" s="84"/>
      <c r="JZL28" s="84"/>
      <c r="JZM28" s="84"/>
      <c r="JZN28" s="84"/>
      <c r="JZO28" s="84"/>
      <c r="JZP28" s="84"/>
      <c r="JZQ28" s="84"/>
      <c r="JZR28" s="84"/>
      <c r="JZS28" s="84"/>
      <c r="JZT28" s="84"/>
      <c r="JZU28" s="84"/>
      <c r="JZV28" s="84"/>
      <c r="JZW28" s="84"/>
      <c r="JZX28" s="84"/>
      <c r="JZY28" s="84"/>
      <c r="JZZ28" s="84"/>
      <c r="KAA28" s="84"/>
      <c r="KAB28" s="84"/>
      <c r="KAC28" s="84"/>
      <c r="KAD28" s="84"/>
      <c r="KAE28" s="84"/>
      <c r="KAF28" s="84"/>
      <c r="KAG28" s="84"/>
      <c r="KAH28" s="84"/>
      <c r="KAI28" s="84"/>
      <c r="KAJ28" s="84"/>
      <c r="KAK28" s="84"/>
      <c r="KAL28" s="84"/>
      <c r="KAM28" s="84"/>
      <c r="KAN28" s="84"/>
      <c r="KAO28" s="84"/>
      <c r="KAP28" s="84"/>
      <c r="KAQ28" s="84"/>
      <c r="KAR28" s="84"/>
      <c r="KAS28" s="84"/>
      <c r="KAT28" s="84"/>
      <c r="KAU28" s="84"/>
      <c r="KAV28" s="84"/>
      <c r="KAW28" s="84"/>
      <c r="KAX28" s="84"/>
      <c r="KAY28" s="84"/>
      <c r="KAZ28" s="84"/>
      <c r="KBA28" s="84"/>
      <c r="KBB28" s="84"/>
      <c r="KBC28" s="84"/>
      <c r="KBD28" s="84"/>
      <c r="KBE28" s="84"/>
      <c r="KBF28" s="84"/>
      <c r="KBG28" s="84"/>
      <c r="KBH28" s="84"/>
      <c r="KBI28" s="84"/>
      <c r="KBJ28" s="84"/>
      <c r="KBK28" s="84"/>
      <c r="KBL28" s="84"/>
      <c r="KBM28" s="84"/>
      <c r="KBN28" s="84"/>
      <c r="KBO28" s="84"/>
      <c r="KBP28" s="84"/>
      <c r="KBQ28" s="84"/>
      <c r="KBR28" s="84"/>
      <c r="KBS28" s="84"/>
      <c r="KBT28" s="84"/>
      <c r="KBU28" s="84"/>
      <c r="KBV28" s="84"/>
      <c r="KBW28" s="84"/>
      <c r="KBX28" s="84"/>
      <c r="KBY28" s="84"/>
      <c r="KBZ28" s="84"/>
      <c r="KCA28" s="84"/>
      <c r="KCB28" s="84"/>
      <c r="KCC28" s="84"/>
      <c r="KCD28" s="84"/>
      <c r="KCE28" s="84"/>
      <c r="KCF28" s="84"/>
      <c r="KCG28" s="84"/>
      <c r="KCH28" s="84"/>
      <c r="KCI28" s="84"/>
      <c r="KCJ28" s="84"/>
      <c r="KCK28" s="84"/>
      <c r="KCL28" s="84"/>
      <c r="KCM28" s="84"/>
      <c r="KCN28" s="84"/>
      <c r="KCO28" s="84"/>
      <c r="KCP28" s="84"/>
      <c r="KCQ28" s="84"/>
      <c r="KCR28" s="84"/>
      <c r="KCS28" s="84"/>
      <c r="KCT28" s="84"/>
      <c r="KCU28" s="84"/>
      <c r="KCV28" s="84"/>
      <c r="KCW28" s="84"/>
      <c r="KCX28" s="84"/>
      <c r="KCY28" s="84"/>
      <c r="KCZ28" s="84"/>
      <c r="KDA28" s="84"/>
      <c r="KDB28" s="84"/>
      <c r="KDC28" s="84"/>
      <c r="KDD28" s="84"/>
      <c r="KDE28" s="84"/>
      <c r="KDF28" s="84"/>
      <c r="KDG28" s="84"/>
      <c r="KDH28" s="84"/>
      <c r="KDI28" s="84"/>
      <c r="KDJ28" s="84"/>
      <c r="KDK28" s="84"/>
      <c r="KDL28" s="84"/>
      <c r="KDM28" s="84"/>
      <c r="KDN28" s="84"/>
      <c r="KDO28" s="84"/>
      <c r="KDP28" s="84"/>
      <c r="KDQ28" s="84"/>
      <c r="KDR28" s="84"/>
      <c r="KDS28" s="84"/>
      <c r="KDT28" s="84"/>
      <c r="KDU28" s="84"/>
      <c r="KDV28" s="84"/>
      <c r="KDW28" s="84"/>
      <c r="KDX28" s="84"/>
      <c r="KDY28" s="84"/>
      <c r="KDZ28" s="84"/>
      <c r="KEA28" s="84"/>
      <c r="KEB28" s="84"/>
      <c r="KEC28" s="84"/>
      <c r="KED28" s="84"/>
      <c r="KEE28" s="84"/>
      <c r="KEF28" s="84"/>
      <c r="KEG28" s="84"/>
      <c r="KEH28" s="84"/>
      <c r="KEI28" s="84"/>
      <c r="KEJ28" s="84"/>
      <c r="KEK28" s="84"/>
      <c r="KEL28" s="84"/>
      <c r="KEM28" s="84"/>
      <c r="KEN28" s="84"/>
      <c r="KEO28" s="84"/>
      <c r="KEP28" s="84"/>
      <c r="KEQ28" s="84"/>
      <c r="KER28" s="84"/>
      <c r="KES28" s="84"/>
      <c r="KET28" s="84"/>
      <c r="KEU28" s="84"/>
      <c r="KEV28" s="84"/>
      <c r="KEW28" s="84"/>
      <c r="KEX28" s="84"/>
      <c r="KEY28" s="84"/>
      <c r="KEZ28" s="84"/>
      <c r="KFA28" s="84"/>
      <c r="KFB28" s="84"/>
      <c r="KFC28" s="84"/>
      <c r="KFD28" s="84"/>
      <c r="KFE28" s="84"/>
      <c r="KFF28" s="84"/>
      <c r="KFG28" s="84"/>
      <c r="KFH28" s="84"/>
      <c r="KFI28" s="84"/>
      <c r="KFJ28" s="84"/>
      <c r="KFK28" s="84"/>
      <c r="KFL28" s="84"/>
      <c r="KFM28" s="84"/>
      <c r="KFN28" s="84"/>
      <c r="KFO28" s="84"/>
      <c r="KFP28" s="84"/>
      <c r="KFQ28" s="84"/>
      <c r="KFR28" s="84"/>
      <c r="KFS28" s="84"/>
      <c r="KFT28" s="84"/>
      <c r="KFU28" s="84"/>
      <c r="KFV28" s="84"/>
      <c r="KFW28" s="84"/>
      <c r="KFX28" s="84"/>
      <c r="KFY28" s="84"/>
      <c r="KFZ28" s="84"/>
      <c r="KGA28" s="84"/>
      <c r="KGB28" s="84"/>
      <c r="KGC28" s="84"/>
      <c r="KGD28" s="84"/>
      <c r="KGE28" s="84"/>
      <c r="KGF28" s="84"/>
      <c r="KGG28" s="84"/>
      <c r="KGH28" s="84"/>
      <c r="KGI28" s="84"/>
      <c r="KGJ28" s="84"/>
      <c r="KGK28" s="84"/>
      <c r="KGL28" s="84"/>
      <c r="KGM28" s="84"/>
      <c r="KGN28" s="84"/>
      <c r="KGO28" s="84"/>
      <c r="KGP28" s="84"/>
      <c r="KGQ28" s="84"/>
      <c r="KGR28" s="84"/>
      <c r="KGS28" s="84"/>
      <c r="KGT28" s="84"/>
      <c r="KGU28" s="84"/>
      <c r="KGV28" s="84"/>
      <c r="KGW28" s="84"/>
      <c r="KGX28" s="84"/>
      <c r="KGY28" s="84"/>
      <c r="KGZ28" s="84"/>
      <c r="KHA28" s="84"/>
      <c r="KHB28" s="84"/>
      <c r="KHC28" s="84"/>
      <c r="KHD28" s="84"/>
      <c r="KHE28" s="84"/>
      <c r="KHF28" s="84"/>
      <c r="KHG28" s="84"/>
      <c r="KHH28" s="84"/>
      <c r="KHI28" s="84"/>
      <c r="KHJ28" s="84"/>
      <c r="KHK28" s="84"/>
      <c r="KHL28" s="84"/>
      <c r="KHM28" s="84"/>
      <c r="KHN28" s="84"/>
      <c r="KHO28" s="84"/>
      <c r="KHP28" s="84"/>
      <c r="KHQ28" s="84"/>
      <c r="KHR28" s="84"/>
      <c r="KHS28" s="84"/>
      <c r="KHT28" s="84"/>
      <c r="KHU28" s="84"/>
      <c r="KHV28" s="84"/>
      <c r="KHW28" s="84"/>
      <c r="KHX28" s="84"/>
      <c r="KHY28" s="84"/>
      <c r="KHZ28" s="84"/>
      <c r="KIA28" s="84"/>
      <c r="KIB28" s="84"/>
      <c r="KIC28" s="84"/>
      <c r="KID28" s="84"/>
      <c r="KIE28" s="84"/>
      <c r="KIF28" s="84"/>
      <c r="KIG28" s="84"/>
      <c r="KIH28" s="84"/>
      <c r="KII28" s="84"/>
      <c r="KIJ28" s="84"/>
      <c r="KIK28" s="84"/>
      <c r="KIL28" s="84"/>
      <c r="KIM28" s="84"/>
      <c r="KIN28" s="84"/>
      <c r="KIO28" s="84"/>
      <c r="KIP28" s="84"/>
      <c r="KIQ28" s="84"/>
      <c r="KIR28" s="84"/>
      <c r="KIS28" s="84"/>
      <c r="KIT28" s="84"/>
      <c r="KIU28" s="84"/>
      <c r="KIV28" s="84"/>
      <c r="KIW28" s="84"/>
      <c r="KIX28" s="84"/>
      <c r="KIY28" s="84"/>
      <c r="KIZ28" s="84"/>
      <c r="KJA28" s="84"/>
      <c r="KJB28" s="84"/>
      <c r="KJC28" s="84"/>
      <c r="KJD28" s="84"/>
      <c r="KJE28" s="84"/>
      <c r="KJF28" s="84"/>
      <c r="KJG28" s="84"/>
      <c r="KJH28" s="84"/>
      <c r="KJI28" s="84"/>
      <c r="KJJ28" s="84"/>
      <c r="KJK28" s="84"/>
      <c r="KJL28" s="84"/>
      <c r="KJM28" s="84"/>
      <c r="KJN28" s="84"/>
      <c r="KJO28" s="84"/>
      <c r="KJP28" s="84"/>
      <c r="KJQ28" s="84"/>
      <c r="KJR28" s="84"/>
      <c r="KJS28" s="84"/>
      <c r="KJT28" s="84"/>
      <c r="KJU28" s="84"/>
      <c r="KJV28" s="84"/>
      <c r="KJW28" s="84"/>
      <c r="KJX28" s="84"/>
      <c r="KJY28" s="84"/>
      <c r="KJZ28" s="84"/>
      <c r="KKA28" s="84"/>
      <c r="KKB28" s="84"/>
      <c r="KKC28" s="84"/>
      <c r="KKD28" s="84"/>
      <c r="KKE28" s="84"/>
      <c r="KKF28" s="84"/>
      <c r="KKG28" s="84"/>
      <c r="KKH28" s="84"/>
      <c r="KKI28" s="84"/>
      <c r="KKJ28" s="84"/>
      <c r="KKK28" s="84"/>
      <c r="KKL28" s="84"/>
      <c r="KKM28" s="84"/>
      <c r="KKN28" s="84"/>
      <c r="KKO28" s="84"/>
      <c r="KKP28" s="84"/>
      <c r="KKQ28" s="84"/>
      <c r="KKR28" s="84"/>
      <c r="KKS28" s="84"/>
      <c r="KKT28" s="84"/>
      <c r="KKU28" s="84"/>
      <c r="KKV28" s="84"/>
      <c r="KKW28" s="84"/>
      <c r="KKX28" s="84"/>
      <c r="KKY28" s="84"/>
      <c r="KKZ28" s="84"/>
      <c r="KLA28" s="84"/>
      <c r="KLB28" s="84"/>
      <c r="KLC28" s="84"/>
      <c r="KLD28" s="84"/>
      <c r="KLE28" s="84"/>
      <c r="KLF28" s="84"/>
      <c r="KLG28" s="84"/>
      <c r="KLH28" s="84"/>
      <c r="KLI28" s="84"/>
      <c r="KLJ28" s="84"/>
      <c r="KLK28" s="84"/>
      <c r="KLL28" s="84"/>
      <c r="KLM28" s="84"/>
      <c r="KLN28" s="84"/>
      <c r="KLO28" s="84"/>
      <c r="KLP28" s="84"/>
      <c r="KLQ28" s="84"/>
      <c r="KLR28" s="84"/>
      <c r="KLS28" s="84"/>
      <c r="KLT28" s="84"/>
      <c r="KLU28" s="84"/>
      <c r="KLV28" s="84"/>
      <c r="KLW28" s="84"/>
      <c r="KLX28" s="84"/>
      <c r="KLY28" s="84"/>
      <c r="KLZ28" s="84"/>
      <c r="KMA28" s="84"/>
      <c r="KMB28" s="84"/>
      <c r="KMC28" s="84"/>
      <c r="KMD28" s="84"/>
      <c r="KME28" s="84"/>
      <c r="KMF28" s="84"/>
      <c r="KMG28" s="84"/>
      <c r="KMH28" s="84"/>
      <c r="KMI28" s="84"/>
      <c r="KMJ28" s="84"/>
      <c r="KMK28" s="84"/>
      <c r="KML28" s="84"/>
      <c r="KMM28" s="84"/>
      <c r="KMN28" s="84"/>
      <c r="KMO28" s="84"/>
      <c r="KMP28" s="84"/>
      <c r="KMQ28" s="84"/>
      <c r="KMR28" s="84"/>
      <c r="KMS28" s="84"/>
      <c r="KMT28" s="84"/>
      <c r="KMU28" s="84"/>
      <c r="KMV28" s="84"/>
      <c r="KMW28" s="84"/>
      <c r="KMX28" s="84"/>
      <c r="KMY28" s="84"/>
      <c r="KMZ28" s="84"/>
      <c r="KNA28" s="84"/>
      <c r="KNB28" s="84"/>
      <c r="KNC28" s="84"/>
      <c r="KND28" s="84"/>
      <c r="KNE28" s="84"/>
      <c r="KNF28" s="84"/>
      <c r="KNG28" s="84"/>
      <c r="KNH28" s="84"/>
      <c r="KNI28" s="84"/>
      <c r="KNJ28" s="84"/>
      <c r="KNK28" s="84"/>
      <c r="KNL28" s="84"/>
      <c r="KNM28" s="84"/>
      <c r="KNN28" s="84"/>
      <c r="KNO28" s="84"/>
      <c r="KNP28" s="84"/>
      <c r="KNQ28" s="84"/>
      <c r="KNR28" s="84"/>
      <c r="KNS28" s="84"/>
      <c r="KNT28" s="84"/>
      <c r="KNU28" s="84"/>
      <c r="KNV28" s="84"/>
      <c r="KNW28" s="84"/>
      <c r="KNX28" s="84"/>
      <c r="KNY28" s="84"/>
      <c r="KNZ28" s="84"/>
      <c r="KOA28" s="84"/>
      <c r="KOB28" s="84"/>
      <c r="KOC28" s="84"/>
      <c r="KOD28" s="84"/>
      <c r="KOE28" s="84"/>
      <c r="KOF28" s="84"/>
      <c r="KOG28" s="84"/>
      <c r="KOH28" s="84"/>
      <c r="KOI28" s="84"/>
      <c r="KOJ28" s="84"/>
      <c r="KOK28" s="84"/>
      <c r="KOL28" s="84"/>
      <c r="KOM28" s="84"/>
      <c r="KON28" s="84"/>
      <c r="KOO28" s="84"/>
      <c r="KOP28" s="84"/>
      <c r="KOQ28" s="84"/>
      <c r="KOR28" s="84"/>
      <c r="KOS28" s="84"/>
      <c r="KOT28" s="84"/>
      <c r="KOU28" s="84"/>
      <c r="KOV28" s="84"/>
      <c r="KOW28" s="84"/>
      <c r="KOX28" s="84"/>
      <c r="KOY28" s="84"/>
      <c r="KOZ28" s="84"/>
      <c r="KPA28" s="84"/>
      <c r="KPB28" s="84"/>
      <c r="KPC28" s="84"/>
      <c r="KPD28" s="84"/>
      <c r="KPE28" s="84"/>
      <c r="KPF28" s="84"/>
      <c r="KPG28" s="84"/>
      <c r="KPH28" s="84"/>
      <c r="KPI28" s="84"/>
      <c r="KPJ28" s="84"/>
      <c r="KPK28" s="84"/>
      <c r="KPL28" s="84"/>
      <c r="KPM28" s="84"/>
      <c r="KPN28" s="84"/>
      <c r="KPO28" s="84"/>
      <c r="KPP28" s="84"/>
      <c r="KPQ28" s="84"/>
      <c r="KPR28" s="84"/>
      <c r="KPS28" s="84"/>
      <c r="KPT28" s="84"/>
      <c r="KPU28" s="84"/>
      <c r="KPV28" s="84"/>
      <c r="KPW28" s="84"/>
      <c r="KPX28" s="84"/>
      <c r="KPY28" s="84"/>
      <c r="KPZ28" s="84"/>
      <c r="KQA28" s="84"/>
      <c r="KQB28" s="84"/>
      <c r="KQC28" s="84"/>
      <c r="KQD28" s="84"/>
      <c r="KQE28" s="84"/>
      <c r="KQF28" s="84"/>
      <c r="KQG28" s="84"/>
      <c r="KQH28" s="84"/>
      <c r="KQI28" s="84"/>
      <c r="KQJ28" s="84"/>
      <c r="KQK28" s="84"/>
      <c r="KQL28" s="84"/>
      <c r="KQM28" s="84"/>
      <c r="KQN28" s="84"/>
      <c r="KQO28" s="84"/>
      <c r="KQP28" s="84"/>
      <c r="KQQ28" s="84"/>
      <c r="KQR28" s="84"/>
      <c r="KQS28" s="84"/>
      <c r="KQT28" s="84"/>
      <c r="KQU28" s="84"/>
      <c r="KQV28" s="84"/>
      <c r="KQW28" s="84"/>
      <c r="KQX28" s="84"/>
      <c r="KQY28" s="84"/>
      <c r="KQZ28" s="84"/>
      <c r="KRA28" s="84"/>
      <c r="KRB28" s="84"/>
      <c r="KRC28" s="84"/>
      <c r="KRD28" s="84"/>
      <c r="KRE28" s="84"/>
      <c r="KRF28" s="84"/>
      <c r="KRG28" s="84"/>
      <c r="KRH28" s="84"/>
      <c r="KRI28" s="84"/>
      <c r="KRJ28" s="84"/>
      <c r="KRK28" s="84"/>
      <c r="KRL28" s="84"/>
      <c r="KRM28" s="84"/>
      <c r="KRN28" s="84"/>
      <c r="KRO28" s="84"/>
      <c r="KRP28" s="84"/>
      <c r="KRQ28" s="84"/>
      <c r="KRR28" s="84"/>
      <c r="KRS28" s="84"/>
      <c r="KRT28" s="84"/>
      <c r="KRU28" s="84"/>
      <c r="KRV28" s="84"/>
      <c r="KRW28" s="84"/>
      <c r="KRX28" s="84"/>
      <c r="KRY28" s="84"/>
      <c r="KRZ28" s="84"/>
      <c r="KSA28" s="84"/>
      <c r="KSB28" s="84"/>
      <c r="KSC28" s="84"/>
      <c r="KSD28" s="84"/>
      <c r="KSE28" s="84"/>
      <c r="KSF28" s="84"/>
      <c r="KSG28" s="84"/>
      <c r="KSH28" s="84"/>
      <c r="KSI28" s="84"/>
      <c r="KSJ28" s="84"/>
      <c r="KSK28" s="84"/>
      <c r="KSL28" s="84"/>
      <c r="KSM28" s="84"/>
      <c r="KSN28" s="84"/>
      <c r="KSO28" s="84"/>
      <c r="KSP28" s="84"/>
      <c r="KSQ28" s="84"/>
      <c r="KSR28" s="84"/>
      <c r="KSS28" s="84"/>
      <c r="KST28" s="84"/>
      <c r="KSU28" s="84"/>
      <c r="KSV28" s="84"/>
      <c r="KSW28" s="84"/>
      <c r="KSX28" s="84"/>
      <c r="KSY28" s="84"/>
      <c r="KSZ28" s="84"/>
      <c r="KTA28" s="84"/>
      <c r="KTB28" s="84"/>
      <c r="KTC28" s="84"/>
      <c r="KTD28" s="84"/>
      <c r="KTE28" s="84"/>
      <c r="KTF28" s="84"/>
      <c r="KTG28" s="84"/>
      <c r="KTH28" s="84"/>
      <c r="KTI28" s="84"/>
      <c r="KTJ28" s="84"/>
      <c r="KTK28" s="84"/>
      <c r="KTL28" s="84"/>
      <c r="KTM28" s="84"/>
      <c r="KTN28" s="84"/>
      <c r="KTO28" s="84"/>
      <c r="KTP28" s="84"/>
      <c r="KTQ28" s="84"/>
      <c r="KTR28" s="84"/>
      <c r="KTS28" s="84"/>
      <c r="KTT28" s="84"/>
      <c r="KTU28" s="84"/>
      <c r="KTV28" s="84"/>
      <c r="KTW28" s="84"/>
      <c r="KTX28" s="84"/>
      <c r="KTY28" s="84"/>
      <c r="KTZ28" s="84"/>
      <c r="KUA28" s="84"/>
      <c r="KUB28" s="84"/>
      <c r="KUC28" s="84"/>
      <c r="KUD28" s="84"/>
      <c r="KUE28" s="84"/>
      <c r="KUF28" s="84"/>
      <c r="KUG28" s="84"/>
      <c r="KUH28" s="84"/>
      <c r="KUI28" s="84"/>
      <c r="KUJ28" s="84"/>
      <c r="KUK28" s="84"/>
      <c r="KUL28" s="84"/>
      <c r="KUM28" s="84"/>
      <c r="KUN28" s="84"/>
      <c r="KUO28" s="84"/>
      <c r="KUP28" s="84"/>
      <c r="KUQ28" s="84"/>
      <c r="KUR28" s="84"/>
      <c r="KUS28" s="84"/>
      <c r="KUT28" s="84"/>
      <c r="KUU28" s="84"/>
      <c r="KUV28" s="84"/>
      <c r="KUW28" s="84"/>
      <c r="KUX28" s="84"/>
      <c r="KUY28" s="84"/>
      <c r="KUZ28" s="84"/>
      <c r="KVA28" s="84"/>
      <c r="KVB28" s="84"/>
      <c r="KVC28" s="84"/>
      <c r="KVD28" s="84"/>
      <c r="KVE28" s="84"/>
      <c r="KVF28" s="84"/>
      <c r="KVG28" s="84"/>
      <c r="KVH28" s="84"/>
      <c r="KVI28" s="84"/>
      <c r="KVJ28" s="84"/>
      <c r="KVK28" s="84"/>
      <c r="KVL28" s="84"/>
      <c r="KVM28" s="84"/>
      <c r="KVN28" s="84"/>
      <c r="KVO28" s="84"/>
      <c r="KVP28" s="84"/>
      <c r="KVQ28" s="84"/>
      <c r="KVR28" s="84"/>
      <c r="KVS28" s="84"/>
      <c r="KVT28" s="84"/>
      <c r="KVU28" s="84"/>
      <c r="KVV28" s="84"/>
      <c r="KVW28" s="84"/>
      <c r="KVX28" s="84"/>
      <c r="KVY28" s="84"/>
      <c r="KVZ28" s="84"/>
      <c r="KWA28" s="84"/>
      <c r="KWB28" s="84"/>
      <c r="KWC28" s="84"/>
      <c r="KWD28" s="84"/>
      <c r="KWE28" s="84"/>
      <c r="KWF28" s="84"/>
      <c r="KWG28" s="84"/>
      <c r="KWH28" s="84"/>
      <c r="KWI28" s="84"/>
      <c r="KWJ28" s="84"/>
      <c r="KWK28" s="84"/>
      <c r="KWL28" s="84"/>
      <c r="KWM28" s="84"/>
      <c r="KWN28" s="84"/>
      <c r="KWO28" s="84"/>
      <c r="KWP28" s="84"/>
      <c r="KWQ28" s="84"/>
      <c r="KWR28" s="84"/>
      <c r="KWS28" s="84"/>
      <c r="KWT28" s="84"/>
      <c r="KWU28" s="84"/>
      <c r="KWV28" s="84"/>
      <c r="KWW28" s="84"/>
      <c r="KWX28" s="84"/>
      <c r="KWY28" s="84"/>
      <c r="KWZ28" s="84"/>
      <c r="KXA28" s="84"/>
      <c r="KXB28" s="84"/>
      <c r="KXC28" s="84"/>
      <c r="KXD28" s="84"/>
      <c r="KXE28" s="84"/>
      <c r="KXF28" s="84"/>
      <c r="KXG28" s="84"/>
      <c r="KXH28" s="84"/>
      <c r="KXI28" s="84"/>
      <c r="KXJ28" s="84"/>
      <c r="KXK28" s="84"/>
      <c r="KXL28" s="84"/>
      <c r="KXM28" s="84"/>
      <c r="KXN28" s="84"/>
      <c r="KXO28" s="84"/>
      <c r="KXP28" s="84"/>
      <c r="KXQ28" s="84"/>
      <c r="KXR28" s="84"/>
      <c r="KXS28" s="84"/>
      <c r="KXT28" s="84"/>
      <c r="KXU28" s="84"/>
      <c r="KXV28" s="84"/>
      <c r="KXW28" s="84"/>
      <c r="KXX28" s="84"/>
      <c r="KXY28" s="84"/>
      <c r="KXZ28" s="84"/>
      <c r="KYA28" s="84"/>
      <c r="KYB28" s="84"/>
      <c r="KYC28" s="84"/>
      <c r="KYD28" s="84"/>
      <c r="KYE28" s="84"/>
      <c r="KYF28" s="84"/>
      <c r="KYG28" s="84"/>
      <c r="KYH28" s="84"/>
      <c r="KYI28" s="84"/>
      <c r="KYJ28" s="84"/>
      <c r="KYK28" s="84"/>
      <c r="KYL28" s="84"/>
      <c r="KYM28" s="84"/>
      <c r="KYN28" s="84"/>
      <c r="KYO28" s="84"/>
      <c r="KYP28" s="84"/>
      <c r="KYQ28" s="84"/>
      <c r="KYR28" s="84"/>
      <c r="KYS28" s="84"/>
      <c r="KYT28" s="84"/>
      <c r="KYU28" s="84"/>
      <c r="KYV28" s="84"/>
      <c r="KYW28" s="84"/>
      <c r="KYX28" s="84"/>
      <c r="KYY28" s="84"/>
      <c r="KYZ28" s="84"/>
      <c r="KZA28" s="84"/>
      <c r="KZB28" s="84"/>
      <c r="KZC28" s="84"/>
      <c r="KZD28" s="84"/>
      <c r="KZE28" s="84"/>
      <c r="KZF28" s="84"/>
      <c r="KZG28" s="84"/>
      <c r="KZH28" s="84"/>
      <c r="KZI28" s="84"/>
      <c r="KZJ28" s="84"/>
      <c r="KZK28" s="84"/>
      <c r="KZL28" s="84"/>
      <c r="KZM28" s="84"/>
      <c r="KZN28" s="84"/>
      <c r="KZO28" s="84"/>
      <c r="KZP28" s="84"/>
      <c r="KZQ28" s="84"/>
      <c r="KZR28" s="84"/>
      <c r="KZS28" s="84"/>
      <c r="KZT28" s="84"/>
      <c r="KZU28" s="84"/>
      <c r="KZV28" s="84"/>
      <c r="KZW28" s="84"/>
      <c r="KZX28" s="84"/>
      <c r="KZY28" s="84"/>
      <c r="KZZ28" s="84"/>
      <c r="LAA28" s="84"/>
      <c r="LAB28" s="84"/>
      <c r="LAC28" s="84"/>
      <c r="LAD28" s="84"/>
      <c r="LAE28" s="84"/>
      <c r="LAF28" s="84"/>
      <c r="LAG28" s="84"/>
      <c r="LAH28" s="84"/>
      <c r="LAI28" s="84"/>
      <c r="LAJ28" s="84"/>
      <c r="LAK28" s="84"/>
      <c r="LAL28" s="84"/>
      <c r="LAM28" s="84"/>
      <c r="LAN28" s="84"/>
      <c r="LAO28" s="84"/>
      <c r="LAP28" s="84"/>
      <c r="LAQ28" s="84"/>
      <c r="LAR28" s="84"/>
      <c r="LAS28" s="84"/>
      <c r="LAT28" s="84"/>
      <c r="LAU28" s="84"/>
      <c r="LAV28" s="84"/>
      <c r="LAW28" s="84"/>
      <c r="LAX28" s="84"/>
      <c r="LAY28" s="84"/>
      <c r="LAZ28" s="84"/>
      <c r="LBA28" s="84"/>
      <c r="LBB28" s="84"/>
      <c r="LBC28" s="84"/>
      <c r="LBD28" s="84"/>
      <c r="LBE28" s="84"/>
      <c r="LBF28" s="84"/>
      <c r="LBG28" s="84"/>
      <c r="LBH28" s="84"/>
      <c r="LBI28" s="84"/>
      <c r="LBJ28" s="84"/>
      <c r="LBK28" s="84"/>
      <c r="LBL28" s="84"/>
      <c r="LBM28" s="84"/>
      <c r="LBN28" s="84"/>
      <c r="LBO28" s="84"/>
      <c r="LBP28" s="84"/>
      <c r="LBQ28" s="84"/>
      <c r="LBR28" s="84"/>
      <c r="LBS28" s="84"/>
      <c r="LBT28" s="84"/>
      <c r="LBU28" s="84"/>
      <c r="LBV28" s="84"/>
      <c r="LBW28" s="84"/>
      <c r="LBX28" s="84"/>
      <c r="LBY28" s="84"/>
      <c r="LBZ28" s="84"/>
      <c r="LCA28" s="84"/>
      <c r="LCB28" s="84"/>
      <c r="LCC28" s="84"/>
      <c r="LCD28" s="84"/>
      <c r="LCE28" s="84"/>
      <c r="LCF28" s="84"/>
      <c r="LCG28" s="84"/>
      <c r="LCH28" s="84"/>
      <c r="LCI28" s="84"/>
      <c r="LCJ28" s="84"/>
      <c r="LCK28" s="84"/>
      <c r="LCL28" s="84"/>
      <c r="LCM28" s="84"/>
      <c r="LCN28" s="84"/>
      <c r="LCO28" s="84"/>
      <c r="LCP28" s="84"/>
      <c r="LCQ28" s="84"/>
      <c r="LCR28" s="84"/>
      <c r="LCS28" s="84"/>
      <c r="LCT28" s="84"/>
      <c r="LCU28" s="84"/>
      <c r="LCV28" s="84"/>
      <c r="LCW28" s="84"/>
      <c r="LCX28" s="84"/>
      <c r="LCY28" s="84"/>
      <c r="LCZ28" s="84"/>
      <c r="LDA28" s="84"/>
      <c r="LDB28" s="84"/>
      <c r="LDC28" s="84"/>
      <c r="LDD28" s="84"/>
      <c r="LDE28" s="84"/>
      <c r="LDF28" s="84"/>
      <c r="LDG28" s="84"/>
      <c r="LDH28" s="84"/>
      <c r="LDI28" s="84"/>
      <c r="LDJ28" s="84"/>
      <c r="LDK28" s="84"/>
      <c r="LDL28" s="84"/>
      <c r="LDM28" s="84"/>
      <c r="LDN28" s="84"/>
      <c r="LDO28" s="84"/>
      <c r="LDP28" s="84"/>
      <c r="LDQ28" s="84"/>
      <c r="LDR28" s="84"/>
      <c r="LDS28" s="84"/>
      <c r="LDT28" s="84"/>
      <c r="LDU28" s="84"/>
      <c r="LDV28" s="84"/>
      <c r="LDW28" s="84"/>
      <c r="LDX28" s="84"/>
      <c r="LDY28" s="84"/>
      <c r="LDZ28" s="84"/>
      <c r="LEA28" s="84"/>
      <c r="LEB28" s="84"/>
      <c r="LEC28" s="84"/>
      <c r="LED28" s="84"/>
      <c r="LEE28" s="84"/>
      <c r="LEF28" s="84"/>
      <c r="LEG28" s="84"/>
      <c r="LEH28" s="84"/>
      <c r="LEI28" s="84"/>
      <c r="LEJ28" s="84"/>
      <c r="LEK28" s="84"/>
      <c r="LEL28" s="84"/>
      <c r="LEM28" s="84"/>
      <c r="LEN28" s="84"/>
      <c r="LEO28" s="84"/>
      <c r="LEP28" s="84"/>
      <c r="LEQ28" s="84"/>
      <c r="LER28" s="84"/>
      <c r="LES28" s="84"/>
      <c r="LET28" s="84"/>
      <c r="LEU28" s="84"/>
      <c r="LEV28" s="84"/>
      <c r="LEW28" s="84"/>
      <c r="LEX28" s="84"/>
      <c r="LEY28" s="84"/>
      <c r="LEZ28" s="84"/>
      <c r="LFA28" s="84"/>
      <c r="LFB28" s="84"/>
      <c r="LFC28" s="84"/>
      <c r="LFD28" s="84"/>
      <c r="LFE28" s="84"/>
      <c r="LFF28" s="84"/>
      <c r="LFG28" s="84"/>
      <c r="LFH28" s="84"/>
      <c r="LFI28" s="84"/>
      <c r="LFJ28" s="84"/>
      <c r="LFK28" s="84"/>
      <c r="LFL28" s="84"/>
      <c r="LFM28" s="84"/>
      <c r="LFN28" s="84"/>
      <c r="LFO28" s="84"/>
      <c r="LFP28" s="84"/>
      <c r="LFQ28" s="84"/>
      <c r="LFR28" s="84"/>
      <c r="LFS28" s="84"/>
      <c r="LFT28" s="84"/>
      <c r="LFU28" s="84"/>
      <c r="LFV28" s="84"/>
      <c r="LFW28" s="84"/>
      <c r="LFX28" s="84"/>
      <c r="LFY28" s="84"/>
      <c r="LFZ28" s="84"/>
      <c r="LGA28" s="84"/>
      <c r="LGB28" s="84"/>
      <c r="LGC28" s="84"/>
      <c r="LGD28" s="84"/>
      <c r="LGE28" s="84"/>
      <c r="LGF28" s="84"/>
      <c r="LGG28" s="84"/>
      <c r="LGH28" s="84"/>
      <c r="LGI28" s="84"/>
      <c r="LGJ28" s="84"/>
      <c r="LGK28" s="84"/>
      <c r="LGL28" s="84"/>
      <c r="LGM28" s="84"/>
      <c r="LGN28" s="84"/>
      <c r="LGO28" s="84"/>
      <c r="LGP28" s="84"/>
      <c r="LGQ28" s="84"/>
      <c r="LGR28" s="84"/>
      <c r="LGS28" s="84"/>
      <c r="LGT28" s="84"/>
      <c r="LGU28" s="84"/>
      <c r="LGV28" s="84"/>
      <c r="LGW28" s="84"/>
      <c r="LGX28" s="84"/>
      <c r="LGY28" s="84"/>
      <c r="LGZ28" s="84"/>
      <c r="LHA28" s="84"/>
      <c r="LHB28" s="84"/>
      <c r="LHC28" s="84"/>
      <c r="LHD28" s="84"/>
      <c r="LHE28" s="84"/>
      <c r="LHF28" s="84"/>
      <c r="LHG28" s="84"/>
      <c r="LHH28" s="84"/>
      <c r="LHI28" s="84"/>
      <c r="LHJ28" s="84"/>
      <c r="LHK28" s="84"/>
      <c r="LHL28" s="84"/>
      <c r="LHM28" s="84"/>
      <c r="LHN28" s="84"/>
      <c r="LHO28" s="84"/>
      <c r="LHP28" s="84"/>
      <c r="LHQ28" s="84"/>
      <c r="LHR28" s="84"/>
      <c r="LHS28" s="84"/>
      <c r="LHT28" s="84"/>
      <c r="LHU28" s="84"/>
      <c r="LHV28" s="84"/>
      <c r="LHW28" s="84"/>
      <c r="LHX28" s="84"/>
      <c r="LHY28" s="84"/>
      <c r="LHZ28" s="84"/>
      <c r="LIA28" s="84"/>
      <c r="LIB28" s="84"/>
      <c r="LIC28" s="84"/>
      <c r="LID28" s="84"/>
      <c r="LIE28" s="84"/>
      <c r="LIF28" s="84"/>
      <c r="LIG28" s="84"/>
      <c r="LIH28" s="84"/>
      <c r="LII28" s="84"/>
      <c r="LIJ28" s="84"/>
      <c r="LIK28" s="84"/>
      <c r="LIL28" s="84"/>
      <c r="LIM28" s="84"/>
      <c r="LIN28" s="84"/>
      <c r="LIO28" s="84"/>
      <c r="LIP28" s="84"/>
      <c r="LIQ28" s="84"/>
      <c r="LIR28" s="84"/>
      <c r="LIS28" s="84"/>
      <c r="LIT28" s="84"/>
      <c r="LIU28" s="84"/>
      <c r="LIV28" s="84"/>
      <c r="LIW28" s="84"/>
      <c r="LIX28" s="84"/>
      <c r="LIY28" s="84"/>
      <c r="LIZ28" s="84"/>
      <c r="LJA28" s="84"/>
      <c r="LJB28" s="84"/>
      <c r="LJC28" s="84"/>
      <c r="LJD28" s="84"/>
      <c r="LJE28" s="84"/>
      <c r="LJF28" s="84"/>
      <c r="LJG28" s="84"/>
      <c r="LJH28" s="84"/>
      <c r="LJI28" s="84"/>
      <c r="LJJ28" s="84"/>
      <c r="LJK28" s="84"/>
      <c r="LJL28" s="84"/>
      <c r="LJM28" s="84"/>
      <c r="LJN28" s="84"/>
      <c r="LJO28" s="84"/>
      <c r="LJP28" s="84"/>
      <c r="LJQ28" s="84"/>
      <c r="LJR28" s="84"/>
      <c r="LJS28" s="84"/>
      <c r="LJT28" s="84"/>
      <c r="LJU28" s="84"/>
      <c r="LJV28" s="84"/>
      <c r="LJW28" s="84"/>
      <c r="LJX28" s="84"/>
      <c r="LJY28" s="84"/>
      <c r="LJZ28" s="84"/>
      <c r="LKA28" s="84"/>
      <c r="LKB28" s="84"/>
      <c r="LKC28" s="84"/>
      <c r="LKD28" s="84"/>
      <c r="LKE28" s="84"/>
      <c r="LKF28" s="84"/>
      <c r="LKG28" s="84"/>
      <c r="LKH28" s="84"/>
      <c r="LKI28" s="84"/>
      <c r="LKJ28" s="84"/>
      <c r="LKK28" s="84"/>
      <c r="LKL28" s="84"/>
      <c r="LKM28" s="84"/>
      <c r="LKN28" s="84"/>
      <c r="LKO28" s="84"/>
      <c r="LKP28" s="84"/>
      <c r="LKQ28" s="84"/>
      <c r="LKR28" s="84"/>
      <c r="LKS28" s="84"/>
      <c r="LKT28" s="84"/>
      <c r="LKU28" s="84"/>
      <c r="LKV28" s="84"/>
      <c r="LKW28" s="84"/>
      <c r="LKX28" s="84"/>
      <c r="LKY28" s="84"/>
      <c r="LKZ28" s="84"/>
      <c r="LLA28" s="84"/>
      <c r="LLB28" s="84"/>
      <c r="LLC28" s="84"/>
      <c r="LLD28" s="84"/>
      <c r="LLE28" s="84"/>
      <c r="LLF28" s="84"/>
      <c r="LLG28" s="84"/>
      <c r="LLH28" s="84"/>
      <c r="LLI28" s="84"/>
      <c r="LLJ28" s="84"/>
      <c r="LLK28" s="84"/>
      <c r="LLL28" s="84"/>
      <c r="LLM28" s="84"/>
      <c r="LLN28" s="84"/>
      <c r="LLO28" s="84"/>
      <c r="LLP28" s="84"/>
      <c r="LLQ28" s="84"/>
      <c r="LLR28" s="84"/>
      <c r="LLS28" s="84"/>
      <c r="LLT28" s="84"/>
      <c r="LLU28" s="84"/>
      <c r="LLV28" s="84"/>
      <c r="LLW28" s="84"/>
      <c r="LLX28" s="84"/>
      <c r="LLY28" s="84"/>
      <c r="LLZ28" s="84"/>
      <c r="LMA28" s="84"/>
      <c r="LMB28" s="84"/>
      <c r="LMC28" s="84"/>
      <c r="LMD28" s="84"/>
      <c r="LME28" s="84"/>
      <c r="LMF28" s="84"/>
      <c r="LMG28" s="84"/>
      <c r="LMH28" s="84"/>
      <c r="LMI28" s="84"/>
      <c r="LMJ28" s="84"/>
      <c r="LMK28" s="84"/>
      <c r="LML28" s="84"/>
      <c r="LMM28" s="84"/>
      <c r="LMN28" s="84"/>
      <c r="LMO28" s="84"/>
      <c r="LMP28" s="84"/>
      <c r="LMQ28" s="84"/>
      <c r="LMR28" s="84"/>
      <c r="LMS28" s="84"/>
      <c r="LMT28" s="84"/>
      <c r="LMU28" s="84"/>
      <c r="LMV28" s="84"/>
      <c r="LMW28" s="84"/>
      <c r="LMX28" s="84"/>
      <c r="LMY28" s="84"/>
      <c r="LMZ28" s="84"/>
      <c r="LNA28" s="84"/>
      <c r="LNB28" s="84"/>
      <c r="LNC28" s="84"/>
      <c r="LND28" s="84"/>
      <c r="LNE28" s="84"/>
      <c r="LNF28" s="84"/>
      <c r="LNG28" s="84"/>
      <c r="LNH28" s="84"/>
      <c r="LNI28" s="84"/>
      <c r="LNJ28" s="84"/>
      <c r="LNK28" s="84"/>
      <c r="LNL28" s="84"/>
      <c r="LNM28" s="84"/>
      <c r="LNN28" s="84"/>
      <c r="LNO28" s="84"/>
      <c r="LNP28" s="84"/>
      <c r="LNQ28" s="84"/>
      <c r="LNR28" s="84"/>
      <c r="LNS28" s="84"/>
      <c r="LNT28" s="84"/>
      <c r="LNU28" s="84"/>
      <c r="LNV28" s="84"/>
      <c r="LNW28" s="84"/>
      <c r="LNX28" s="84"/>
      <c r="LNY28" s="84"/>
      <c r="LNZ28" s="84"/>
      <c r="LOA28" s="84"/>
      <c r="LOB28" s="84"/>
      <c r="LOC28" s="84"/>
      <c r="LOD28" s="84"/>
      <c r="LOE28" s="84"/>
      <c r="LOF28" s="84"/>
      <c r="LOG28" s="84"/>
      <c r="LOH28" s="84"/>
      <c r="LOI28" s="84"/>
      <c r="LOJ28" s="84"/>
      <c r="LOK28" s="84"/>
      <c r="LOL28" s="84"/>
      <c r="LOM28" s="84"/>
      <c r="LON28" s="84"/>
      <c r="LOO28" s="84"/>
      <c r="LOP28" s="84"/>
      <c r="LOQ28" s="84"/>
      <c r="LOR28" s="84"/>
      <c r="LOS28" s="84"/>
      <c r="LOT28" s="84"/>
      <c r="LOU28" s="84"/>
      <c r="LOV28" s="84"/>
      <c r="LOW28" s="84"/>
      <c r="LOX28" s="84"/>
      <c r="LOY28" s="84"/>
      <c r="LOZ28" s="84"/>
      <c r="LPA28" s="84"/>
      <c r="LPB28" s="84"/>
      <c r="LPC28" s="84"/>
      <c r="LPD28" s="84"/>
      <c r="LPE28" s="84"/>
      <c r="LPF28" s="84"/>
      <c r="LPG28" s="84"/>
      <c r="LPH28" s="84"/>
      <c r="LPI28" s="84"/>
      <c r="LPJ28" s="84"/>
      <c r="LPK28" s="84"/>
      <c r="LPL28" s="84"/>
      <c r="LPM28" s="84"/>
      <c r="LPN28" s="84"/>
      <c r="LPO28" s="84"/>
      <c r="LPP28" s="84"/>
      <c r="LPQ28" s="84"/>
      <c r="LPR28" s="84"/>
      <c r="LPS28" s="84"/>
      <c r="LPT28" s="84"/>
      <c r="LPU28" s="84"/>
      <c r="LPV28" s="84"/>
      <c r="LPW28" s="84"/>
      <c r="LPX28" s="84"/>
      <c r="LPY28" s="84"/>
      <c r="LPZ28" s="84"/>
      <c r="LQA28" s="84"/>
      <c r="LQB28" s="84"/>
      <c r="LQC28" s="84"/>
      <c r="LQD28" s="84"/>
      <c r="LQE28" s="84"/>
      <c r="LQF28" s="84"/>
      <c r="LQG28" s="84"/>
      <c r="LQH28" s="84"/>
      <c r="LQI28" s="84"/>
      <c r="LQJ28" s="84"/>
      <c r="LQK28" s="84"/>
      <c r="LQL28" s="84"/>
      <c r="LQM28" s="84"/>
      <c r="LQN28" s="84"/>
      <c r="LQO28" s="84"/>
      <c r="LQP28" s="84"/>
      <c r="LQQ28" s="84"/>
      <c r="LQR28" s="84"/>
      <c r="LQS28" s="84"/>
      <c r="LQT28" s="84"/>
      <c r="LQU28" s="84"/>
      <c r="LQV28" s="84"/>
      <c r="LQW28" s="84"/>
      <c r="LQX28" s="84"/>
      <c r="LQY28" s="84"/>
      <c r="LQZ28" s="84"/>
      <c r="LRA28" s="84"/>
      <c r="LRB28" s="84"/>
      <c r="LRC28" s="84"/>
      <c r="LRD28" s="84"/>
      <c r="LRE28" s="84"/>
      <c r="LRF28" s="84"/>
      <c r="LRG28" s="84"/>
      <c r="LRH28" s="84"/>
      <c r="LRI28" s="84"/>
      <c r="LRJ28" s="84"/>
      <c r="LRK28" s="84"/>
      <c r="LRL28" s="84"/>
      <c r="LRM28" s="84"/>
      <c r="LRN28" s="84"/>
      <c r="LRO28" s="84"/>
      <c r="LRP28" s="84"/>
      <c r="LRQ28" s="84"/>
      <c r="LRR28" s="84"/>
      <c r="LRS28" s="84"/>
      <c r="LRT28" s="84"/>
      <c r="LRU28" s="84"/>
      <c r="LRV28" s="84"/>
      <c r="LRW28" s="84"/>
      <c r="LRX28" s="84"/>
      <c r="LRY28" s="84"/>
      <c r="LRZ28" s="84"/>
      <c r="LSA28" s="84"/>
      <c r="LSB28" s="84"/>
      <c r="LSC28" s="84"/>
      <c r="LSD28" s="84"/>
      <c r="LSE28" s="84"/>
      <c r="LSF28" s="84"/>
      <c r="LSG28" s="84"/>
      <c r="LSH28" s="84"/>
      <c r="LSI28" s="84"/>
      <c r="LSJ28" s="84"/>
      <c r="LSK28" s="84"/>
      <c r="LSL28" s="84"/>
      <c r="LSM28" s="84"/>
      <c r="LSN28" s="84"/>
      <c r="LSO28" s="84"/>
      <c r="LSP28" s="84"/>
      <c r="LSQ28" s="84"/>
      <c r="LSR28" s="84"/>
      <c r="LSS28" s="84"/>
      <c r="LST28" s="84"/>
      <c r="LSU28" s="84"/>
      <c r="LSV28" s="84"/>
      <c r="LSW28" s="84"/>
      <c r="LSX28" s="84"/>
      <c r="LSY28" s="84"/>
      <c r="LSZ28" s="84"/>
      <c r="LTA28" s="84"/>
      <c r="LTB28" s="84"/>
      <c r="LTC28" s="84"/>
      <c r="LTD28" s="84"/>
      <c r="LTE28" s="84"/>
      <c r="LTF28" s="84"/>
      <c r="LTG28" s="84"/>
      <c r="LTH28" s="84"/>
      <c r="LTI28" s="84"/>
      <c r="LTJ28" s="84"/>
      <c r="LTK28" s="84"/>
      <c r="LTL28" s="84"/>
      <c r="LTM28" s="84"/>
      <c r="LTN28" s="84"/>
      <c r="LTO28" s="84"/>
      <c r="LTP28" s="84"/>
      <c r="LTQ28" s="84"/>
      <c r="LTR28" s="84"/>
      <c r="LTS28" s="84"/>
      <c r="LTT28" s="84"/>
      <c r="LTU28" s="84"/>
      <c r="LTV28" s="84"/>
      <c r="LTW28" s="84"/>
      <c r="LTX28" s="84"/>
      <c r="LTY28" s="84"/>
      <c r="LTZ28" s="84"/>
      <c r="LUA28" s="84"/>
      <c r="LUB28" s="84"/>
      <c r="LUC28" s="84"/>
      <c r="LUD28" s="84"/>
      <c r="LUE28" s="84"/>
      <c r="LUF28" s="84"/>
      <c r="LUG28" s="84"/>
      <c r="LUH28" s="84"/>
      <c r="LUI28" s="84"/>
      <c r="LUJ28" s="84"/>
      <c r="LUK28" s="84"/>
      <c r="LUL28" s="84"/>
      <c r="LUM28" s="84"/>
      <c r="LUN28" s="84"/>
      <c r="LUO28" s="84"/>
      <c r="LUP28" s="84"/>
      <c r="LUQ28" s="84"/>
      <c r="LUR28" s="84"/>
      <c r="LUS28" s="84"/>
      <c r="LUT28" s="84"/>
      <c r="LUU28" s="84"/>
      <c r="LUV28" s="84"/>
      <c r="LUW28" s="84"/>
      <c r="LUX28" s="84"/>
      <c r="LUY28" s="84"/>
      <c r="LUZ28" s="84"/>
      <c r="LVA28" s="84"/>
      <c r="LVB28" s="84"/>
      <c r="LVC28" s="84"/>
      <c r="LVD28" s="84"/>
      <c r="LVE28" s="84"/>
      <c r="LVF28" s="84"/>
      <c r="LVG28" s="84"/>
      <c r="LVH28" s="84"/>
      <c r="LVI28" s="84"/>
      <c r="LVJ28" s="84"/>
      <c r="LVK28" s="84"/>
      <c r="LVL28" s="84"/>
      <c r="LVM28" s="84"/>
      <c r="LVN28" s="84"/>
      <c r="LVO28" s="84"/>
      <c r="LVP28" s="84"/>
      <c r="LVQ28" s="84"/>
      <c r="LVR28" s="84"/>
      <c r="LVS28" s="84"/>
      <c r="LVT28" s="84"/>
      <c r="LVU28" s="84"/>
      <c r="LVV28" s="84"/>
      <c r="LVW28" s="84"/>
      <c r="LVX28" s="84"/>
      <c r="LVY28" s="84"/>
      <c r="LVZ28" s="84"/>
      <c r="LWA28" s="84"/>
      <c r="LWB28" s="84"/>
      <c r="LWC28" s="84"/>
      <c r="LWD28" s="84"/>
      <c r="LWE28" s="84"/>
      <c r="LWF28" s="84"/>
      <c r="LWG28" s="84"/>
      <c r="LWH28" s="84"/>
      <c r="LWI28" s="84"/>
      <c r="LWJ28" s="84"/>
      <c r="LWK28" s="84"/>
      <c r="LWL28" s="84"/>
      <c r="LWM28" s="84"/>
      <c r="LWN28" s="84"/>
      <c r="LWO28" s="84"/>
      <c r="LWP28" s="84"/>
      <c r="LWQ28" s="84"/>
      <c r="LWR28" s="84"/>
      <c r="LWS28" s="84"/>
      <c r="LWT28" s="84"/>
      <c r="LWU28" s="84"/>
      <c r="LWV28" s="84"/>
      <c r="LWW28" s="84"/>
      <c r="LWX28" s="84"/>
      <c r="LWY28" s="84"/>
      <c r="LWZ28" s="84"/>
      <c r="LXA28" s="84"/>
      <c r="LXB28" s="84"/>
      <c r="LXC28" s="84"/>
      <c r="LXD28" s="84"/>
      <c r="LXE28" s="84"/>
      <c r="LXF28" s="84"/>
      <c r="LXG28" s="84"/>
      <c r="LXH28" s="84"/>
      <c r="LXI28" s="84"/>
      <c r="LXJ28" s="84"/>
      <c r="LXK28" s="84"/>
      <c r="LXL28" s="84"/>
      <c r="LXM28" s="84"/>
      <c r="LXN28" s="84"/>
      <c r="LXO28" s="84"/>
      <c r="LXP28" s="84"/>
      <c r="LXQ28" s="84"/>
      <c r="LXR28" s="84"/>
      <c r="LXS28" s="84"/>
      <c r="LXT28" s="84"/>
      <c r="LXU28" s="84"/>
      <c r="LXV28" s="84"/>
      <c r="LXW28" s="84"/>
      <c r="LXX28" s="84"/>
      <c r="LXY28" s="84"/>
      <c r="LXZ28" s="84"/>
      <c r="LYA28" s="84"/>
      <c r="LYB28" s="84"/>
      <c r="LYC28" s="84"/>
      <c r="LYD28" s="84"/>
      <c r="LYE28" s="84"/>
      <c r="LYF28" s="84"/>
      <c r="LYG28" s="84"/>
      <c r="LYH28" s="84"/>
      <c r="LYI28" s="84"/>
      <c r="LYJ28" s="84"/>
      <c r="LYK28" s="84"/>
      <c r="LYL28" s="84"/>
      <c r="LYM28" s="84"/>
      <c r="LYN28" s="84"/>
      <c r="LYO28" s="84"/>
      <c r="LYP28" s="84"/>
      <c r="LYQ28" s="84"/>
      <c r="LYR28" s="84"/>
      <c r="LYS28" s="84"/>
      <c r="LYT28" s="84"/>
      <c r="LYU28" s="84"/>
      <c r="LYV28" s="84"/>
      <c r="LYW28" s="84"/>
      <c r="LYX28" s="84"/>
      <c r="LYY28" s="84"/>
      <c r="LYZ28" s="84"/>
      <c r="LZA28" s="84"/>
      <c r="LZB28" s="84"/>
      <c r="LZC28" s="84"/>
      <c r="LZD28" s="84"/>
      <c r="LZE28" s="84"/>
      <c r="LZF28" s="84"/>
      <c r="LZG28" s="84"/>
      <c r="LZH28" s="84"/>
      <c r="LZI28" s="84"/>
      <c r="LZJ28" s="84"/>
      <c r="LZK28" s="84"/>
      <c r="LZL28" s="84"/>
      <c r="LZM28" s="84"/>
      <c r="LZN28" s="84"/>
      <c r="LZO28" s="84"/>
      <c r="LZP28" s="84"/>
      <c r="LZQ28" s="84"/>
      <c r="LZR28" s="84"/>
      <c r="LZS28" s="84"/>
      <c r="LZT28" s="84"/>
      <c r="LZU28" s="84"/>
      <c r="LZV28" s="84"/>
      <c r="LZW28" s="84"/>
      <c r="LZX28" s="84"/>
      <c r="LZY28" s="84"/>
      <c r="LZZ28" s="84"/>
      <c r="MAA28" s="84"/>
      <c r="MAB28" s="84"/>
      <c r="MAC28" s="84"/>
      <c r="MAD28" s="84"/>
      <c r="MAE28" s="84"/>
      <c r="MAF28" s="84"/>
      <c r="MAG28" s="84"/>
      <c r="MAH28" s="84"/>
      <c r="MAI28" s="84"/>
      <c r="MAJ28" s="84"/>
      <c r="MAK28" s="84"/>
      <c r="MAL28" s="84"/>
      <c r="MAM28" s="84"/>
      <c r="MAN28" s="84"/>
      <c r="MAO28" s="84"/>
      <c r="MAP28" s="84"/>
      <c r="MAQ28" s="84"/>
      <c r="MAR28" s="84"/>
      <c r="MAS28" s="84"/>
      <c r="MAT28" s="84"/>
      <c r="MAU28" s="84"/>
      <c r="MAV28" s="84"/>
      <c r="MAW28" s="84"/>
      <c r="MAX28" s="84"/>
      <c r="MAY28" s="84"/>
      <c r="MAZ28" s="84"/>
      <c r="MBA28" s="84"/>
      <c r="MBB28" s="84"/>
      <c r="MBC28" s="84"/>
      <c r="MBD28" s="84"/>
      <c r="MBE28" s="84"/>
      <c r="MBF28" s="84"/>
      <c r="MBG28" s="84"/>
      <c r="MBH28" s="84"/>
      <c r="MBI28" s="84"/>
      <c r="MBJ28" s="84"/>
      <c r="MBK28" s="84"/>
      <c r="MBL28" s="84"/>
      <c r="MBM28" s="84"/>
      <c r="MBN28" s="84"/>
      <c r="MBO28" s="84"/>
      <c r="MBP28" s="84"/>
      <c r="MBQ28" s="84"/>
      <c r="MBR28" s="84"/>
      <c r="MBS28" s="84"/>
      <c r="MBT28" s="84"/>
      <c r="MBU28" s="84"/>
      <c r="MBV28" s="84"/>
      <c r="MBW28" s="84"/>
      <c r="MBX28" s="84"/>
      <c r="MBY28" s="84"/>
      <c r="MBZ28" s="84"/>
      <c r="MCA28" s="84"/>
      <c r="MCB28" s="84"/>
      <c r="MCC28" s="84"/>
      <c r="MCD28" s="84"/>
      <c r="MCE28" s="84"/>
      <c r="MCF28" s="84"/>
      <c r="MCG28" s="84"/>
      <c r="MCH28" s="84"/>
      <c r="MCI28" s="84"/>
      <c r="MCJ28" s="84"/>
      <c r="MCK28" s="84"/>
      <c r="MCL28" s="84"/>
      <c r="MCM28" s="84"/>
      <c r="MCN28" s="84"/>
      <c r="MCO28" s="84"/>
      <c r="MCP28" s="84"/>
      <c r="MCQ28" s="84"/>
      <c r="MCR28" s="84"/>
      <c r="MCS28" s="84"/>
      <c r="MCT28" s="84"/>
      <c r="MCU28" s="84"/>
      <c r="MCV28" s="84"/>
      <c r="MCW28" s="84"/>
      <c r="MCX28" s="84"/>
      <c r="MCY28" s="84"/>
      <c r="MCZ28" s="84"/>
      <c r="MDA28" s="84"/>
      <c r="MDB28" s="84"/>
      <c r="MDC28" s="84"/>
      <c r="MDD28" s="84"/>
      <c r="MDE28" s="84"/>
      <c r="MDF28" s="84"/>
      <c r="MDG28" s="84"/>
      <c r="MDH28" s="84"/>
      <c r="MDI28" s="84"/>
      <c r="MDJ28" s="84"/>
      <c r="MDK28" s="84"/>
      <c r="MDL28" s="84"/>
      <c r="MDM28" s="84"/>
      <c r="MDN28" s="84"/>
      <c r="MDO28" s="84"/>
      <c r="MDP28" s="84"/>
      <c r="MDQ28" s="84"/>
      <c r="MDR28" s="84"/>
      <c r="MDS28" s="84"/>
      <c r="MDT28" s="84"/>
      <c r="MDU28" s="84"/>
      <c r="MDV28" s="84"/>
      <c r="MDW28" s="84"/>
      <c r="MDX28" s="84"/>
      <c r="MDY28" s="84"/>
      <c r="MDZ28" s="84"/>
      <c r="MEA28" s="84"/>
      <c r="MEB28" s="84"/>
      <c r="MEC28" s="84"/>
      <c r="MED28" s="84"/>
      <c r="MEE28" s="84"/>
      <c r="MEF28" s="84"/>
      <c r="MEG28" s="84"/>
      <c r="MEH28" s="84"/>
      <c r="MEI28" s="84"/>
      <c r="MEJ28" s="84"/>
      <c r="MEK28" s="84"/>
      <c r="MEL28" s="84"/>
      <c r="MEM28" s="84"/>
      <c r="MEN28" s="84"/>
      <c r="MEO28" s="84"/>
      <c r="MEP28" s="84"/>
      <c r="MEQ28" s="84"/>
      <c r="MER28" s="84"/>
      <c r="MES28" s="84"/>
      <c r="MET28" s="84"/>
      <c r="MEU28" s="84"/>
      <c r="MEV28" s="84"/>
      <c r="MEW28" s="84"/>
      <c r="MEX28" s="84"/>
      <c r="MEY28" s="84"/>
      <c r="MEZ28" s="84"/>
      <c r="MFA28" s="84"/>
      <c r="MFB28" s="84"/>
      <c r="MFC28" s="84"/>
      <c r="MFD28" s="84"/>
      <c r="MFE28" s="84"/>
      <c r="MFF28" s="84"/>
      <c r="MFG28" s="84"/>
      <c r="MFH28" s="84"/>
      <c r="MFI28" s="84"/>
      <c r="MFJ28" s="84"/>
      <c r="MFK28" s="84"/>
      <c r="MFL28" s="84"/>
      <c r="MFM28" s="84"/>
      <c r="MFN28" s="84"/>
      <c r="MFO28" s="84"/>
      <c r="MFP28" s="84"/>
      <c r="MFQ28" s="84"/>
      <c r="MFR28" s="84"/>
      <c r="MFS28" s="84"/>
      <c r="MFT28" s="84"/>
      <c r="MFU28" s="84"/>
      <c r="MFV28" s="84"/>
      <c r="MFW28" s="84"/>
      <c r="MFX28" s="84"/>
      <c r="MFY28" s="84"/>
      <c r="MFZ28" s="84"/>
      <c r="MGA28" s="84"/>
      <c r="MGB28" s="84"/>
      <c r="MGC28" s="84"/>
      <c r="MGD28" s="84"/>
      <c r="MGE28" s="84"/>
      <c r="MGF28" s="84"/>
      <c r="MGG28" s="84"/>
      <c r="MGH28" s="84"/>
      <c r="MGI28" s="84"/>
      <c r="MGJ28" s="84"/>
      <c r="MGK28" s="84"/>
      <c r="MGL28" s="84"/>
      <c r="MGM28" s="84"/>
      <c r="MGN28" s="84"/>
      <c r="MGO28" s="84"/>
      <c r="MGP28" s="84"/>
      <c r="MGQ28" s="84"/>
      <c r="MGR28" s="84"/>
      <c r="MGS28" s="84"/>
      <c r="MGT28" s="84"/>
      <c r="MGU28" s="84"/>
      <c r="MGV28" s="84"/>
      <c r="MGW28" s="84"/>
      <c r="MGX28" s="84"/>
      <c r="MGY28" s="84"/>
      <c r="MGZ28" s="84"/>
      <c r="MHA28" s="84"/>
      <c r="MHB28" s="84"/>
      <c r="MHC28" s="84"/>
      <c r="MHD28" s="84"/>
      <c r="MHE28" s="84"/>
      <c r="MHF28" s="84"/>
      <c r="MHG28" s="84"/>
      <c r="MHH28" s="84"/>
      <c r="MHI28" s="84"/>
      <c r="MHJ28" s="84"/>
      <c r="MHK28" s="84"/>
      <c r="MHL28" s="84"/>
      <c r="MHM28" s="84"/>
      <c r="MHN28" s="84"/>
      <c r="MHO28" s="84"/>
      <c r="MHP28" s="84"/>
      <c r="MHQ28" s="84"/>
      <c r="MHR28" s="84"/>
      <c r="MHS28" s="84"/>
      <c r="MHT28" s="84"/>
      <c r="MHU28" s="84"/>
      <c r="MHV28" s="84"/>
      <c r="MHW28" s="84"/>
      <c r="MHX28" s="84"/>
      <c r="MHY28" s="84"/>
      <c r="MHZ28" s="84"/>
      <c r="MIA28" s="84"/>
      <c r="MIB28" s="84"/>
      <c r="MIC28" s="84"/>
      <c r="MID28" s="84"/>
      <c r="MIE28" s="84"/>
      <c r="MIF28" s="84"/>
      <c r="MIG28" s="84"/>
      <c r="MIH28" s="84"/>
      <c r="MII28" s="84"/>
      <c r="MIJ28" s="84"/>
      <c r="MIK28" s="84"/>
      <c r="MIL28" s="84"/>
      <c r="MIM28" s="84"/>
      <c r="MIN28" s="84"/>
      <c r="MIO28" s="84"/>
      <c r="MIP28" s="84"/>
      <c r="MIQ28" s="84"/>
      <c r="MIR28" s="84"/>
      <c r="MIS28" s="84"/>
      <c r="MIT28" s="84"/>
      <c r="MIU28" s="84"/>
      <c r="MIV28" s="84"/>
      <c r="MIW28" s="84"/>
      <c r="MIX28" s="84"/>
      <c r="MIY28" s="84"/>
      <c r="MIZ28" s="84"/>
      <c r="MJA28" s="84"/>
      <c r="MJB28" s="84"/>
      <c r="MJC28" s="84"/>
      <c r="MJD28" s="84"/>
      <c r="MJE28" s="84"/>
      <c r="MJF28" s="84"/>
      <c r="MJG28" s="84"/>
      <c r="MJH28" s="84"/>
      <c r="MJI28" s="84"/>
      <c r="MJJ28" s="84"/>
      <c r="MJK28" s="84"/>
      <c r="MJL28" s="84"/>
      <c r="MJM28" s="84"/>
      <c r="MJN28" s="84"/>
      <c r="MJO28" s="84"/>
      <c r="MJP28" s="84"/>
      <c r="MJQ28" s="84"/>
      <c r="MJR28" s="84"/>
      <c r="MJS28" s="84"/>
      <c r="MJT28" s="84"/>
      <c r="MJU28" s="84"/>
      <c r="MJV28" s="84"/>
      <c r="MJW28" s="84"/>
      <c r="MJX28" s="84"/>
      <c r="MJY28" s="84"/>
      <c r="MJZ28" s="84"/>
      <c r="MKA28" s="84"/>
      <c r="MKB28" s="84"/>
      <c r="MKC28" s="84"/>
      <c r="MKD28" s="84"/>
      <c r="MKE28" s="84"/>
      <c r="MKF28" s="84"/>
      <c r="MKG28" s="84"/>
      <c r="MKH28" s="84"/>
      <c r="MKI28" s="84"/>
      <c r="MKJ28" s="84"/>
      <c r="MKK28" s="84"/>
      <c r="MKL28" s="84"/>
      <c r="MKM28" s="84"/>
      <c r="MKN28" s="84"/>
      <c r="MKO28" s="84"/>
      <c r="MKP28" s="84"/>
      <c r="MKQ28" s="84"/>
      <c r="MKR28" s="84"/>
      <c r="MKS28" s="84"/>
      <c r="MKT28" s="84"/>
      <c r="MKU28" s="84"/>
      <c r="MKV28" s="84"/>
      <c r="MKW28" s="84"/>
      <c r="MKX28" s="84"/>
      <c r="MKY28" s="84"/>
      <c r="MKZ28" s="84"/>
      <c r="MLA28" s="84"/>
      <c r="MLB28" s="84"/>
      <c r="MLC28" s="84"/>
      <c r="MLD28" s="84"/>
      <c r="MLE28" s="84"/>
      <c r="MLF28" s="84"/>
      <c r="MLG28" s="84"/>
      <c r="MLH28" s="84"/>
      <c r="MLI28" s="84"/>
      <c r="MLJ28" s="84"/>
      <c r="MLK28" s="84"/>
      <c r="MLL28" s="84"/>
      <c r="MLM28" s="84"/>
      <c r="MLN28" s="84"/>
      <c r="MLO28" s="84"/>
      <c r="MLP28" s="84"/>
      <c r="MLQ28" s="84"/>
      <c r="MLR28" s="84"/>
      <c r="MLS28" s="84"/>
      <c r="MLT28" s="84"/>
      <c r="MLU28" s="84"/>
      <c r="MLV28" s="84"/>
      <c r="MLW28" s="84"/>
      <c r="MLX28" s="84"/>
      <c r="MLY28" s="84"/>
      <c r="MLZ28" s="84"/>
      <c r="MMA28" s="84"/>
      <c r="MMB28" s="84"/>
      <c r="MMC28" s="84"/>
      <c r="MMD28" s="84"/>
      <c r="MME28" s="84"/>
      <c r="MMF28" s="84"/>
      <c r="MMG28" s="84"/>
      <c r="MMH28" s="84"/>
      <c r="MMI28" s="84"/>
      <c r="MMJ28" s="84"/>
      <c r="MMK28" s="84"/>
      <c r="MML28" s="84"/>
      <c r="MMM28" s="84"/>
      <c r="MMN28" s="84"/>
      <c r="MMO28" s="84"/>
      <c r="MMP28" s="84"/>
      <c r="MMQ28" s="84"/>
      <c r="MMR28" s="84"/>
      <c r="MMS28" s="84"/>
      <c r="MMT28" s="84"/>
      <c r="MMU28" s="84"/>
      <c r="MMV28" s="84"/>
      <c r="MMW28" s="84"/>
      <c r="MMX28" s="84"/>
      <c r="MMY28" s="84"/>
      <c r="MMZ28" s="84"/>
      <c r="MNA28" s="84"/>
      <c r="MNB28" s="84"/>
      <c r="MNC28" s="84"/>
      <c r="MND28" s="84"/>
      <c r="MNE28" s="84"/>
      <c r="MNF28" s="84"/>
      <c r="MNG28" s="84"/>
      <c r="MNH28" s="84"/>
      <c r="MNI28" s="84"/>
      <c r="MNJ28" s="84"/>
      <c r="MNK28" s="84"/>
      <c r="MNL28" s="84"/>
      <c r="MNM28" s="84"/>
      <c r="MNN28" s="84"/>
      <c r="MNO28" s="84"/>
      <c r="MNP28" s="84"/>
      <c r="MNQ28" s="84"/>
      <c r="MNR28" s="84"/>
      <c r="MNS28" s="84"/>
      <c r="MNT28" s="84"/>
      <c r="MNU28" s="84"/>
      <c r="MNV28" s="84"/>
      <c r="MNW28" s="84"/>
      <c r="MNX28" s="84"/>
      <c r="MNY28" s="84"/>
      <c r="MNZ28" s="84"/>
      <c r="MOA28" s="84"/>
      <c r="MOB28" s="84"/>
      <c r="MOC28" s="84"/>
      <c r="MOD28" s="84"/>
      <c r="MOE28" s="84"/>
      <c r="MOF28" s="84"/>
      <c r="MOG28" s="84"/>
      <c r="MOH28" s="84"/>
      <c r="MOI28" s="84"/>
      <c r="MOJ28" s="84"/>
      <c r="MOK28" s="84"/>
      <c r="MOL28" s="84"/>
      <c r="MOM28" s="84"/>
      <c r="MON28" s="84"/>
      <c r="MOO28" s="84"/>
      <c r="MOP28" s="84"/>
      <c r="MOQ28" s="84"/>
      <c r="MOR28" s="84"/>
      <c r="MOS28" s="84"/>
      <c r="MOT28" s="84"/>
      <c r="MOU28" s="84"/>
      <c r="MOV28" s="84"/>
      <c r="MOW28" s="84"/>
      <c r="MOX28" s="84"/>
      <c r="MOY28" s="84"/>
      <c r="MOZ28" s="84"/>
      <c r="MPA28" s="84"/>
      <c r="MPB28" s="84"/>
      <c r="MPC28" s="84"/>
      <c r="MPD28" s="84"/>
      <c r="MPE28" s="84"/>
      <c r="MPF28" s="84"/>
      <c r="MPG28" s="84"/>
      <c r="MPH28" s="84"/>
      <c r="MPI28" s="84"/>
      <c r="MPJ28" s="84"/>
      <c r="MPK28" s="84"/>
      <c r="MPL28" s="84"/>
      <c r="MPM28" s="84"/>
      <c r="MPN28" s="84"/>
      <c r="MPO28" s="84"/>
      <c r="MPP28" s="84"/>
      <c r="MPQ28" s="84"/>
      <c r="MPR28" s="84"/>
      <c r="MPS28" s="84"/>
      <c r="MPT28" s="84"/>
      <c r="MPU28" s="84"/>
      <c r="MPV28" s="84"/>
      <c r="MPW28" s="84"/>
      <c r="MPX28" s="84"/>
      <c r="MPY28" s="84"/>
      <c r="MPZ28" s="84"/>
      <c r="MQA28" s="84"/>
      <c r="MQB28" s="84"/>
      <c r="MQC28" s="84"/>
      <c r="MQD28" s="84"/>
      <c r="MQE28" s="84"/>
      <c r="MQF28" s="84"/>
      <c r="MQG28" s="84"/>
      <c r="MQH28" s="84"/>
      <c r="MQI28" s="84"/>
      <c r="MQJ28" s="84"/>
      <c r="MQK28" s="84"/>
      <c r="MQL28" s="84"/>
      <c r="MQM28" s="84"/>
      <c r="MQN28" s="84"/>
      <c r="MQO28" s="84"/>
      <c r="MQP28" s="84"/>
      <c r="MQQ28" s="84"/>
      <c r="MQR28" s="84"/>
      <c r="MQS28" s="84"/>
      <c r="MQT28" s="84"/>
      <c r="MQU28" s="84"/>
      <c r="MQV28" s="84"/>
      <c r="MQW28" s="84"/>
      <c r="MQX28" s="84"/>
      <c r="MQY28" s="84"/>
      <c r="MQZ28" s="84"/>
      <c r="MRA28" s="84"/>
      <c r="MRB28" s="84"/>
      <c r="MRC28" s="84"/>
      <c r="MRD28" s="84"/>
      <c r="MRE28" s="84"/>
      <c r="MRF28" s="84"/>
      <c r="MRG28" s="84"/>
      <c r="MRH28" s="84"/>
      <c r="MRI28" s="84"/>
      <c r="MRJ28" s="84"/>
      <c r="MRK28" s="84"/>
      <c r="MRL28" s="84"/>
      <c r="MRM28" s="84"/>
      <c r="MRN28" s="84"/>
      <c r="MRO28" s="84"/>
      <c r="MRP28" s="84"/>
      <c r="MRQ28" s="84"/>
      <c r="MRR28" s="84"/>
      <c r="MRS28" s="84"/>
      <c r="MRT28" s="84"/>
      <c r="MRU28" s="84"/>
      <c r="MRV28" s="84"/>
      <c r="MRW28" s="84"/>
      <c r="MRX28" s="84"/>
      <c r="MRY28" s="84"/>
      <c r="MRZ28" s="84"/>
      <c r="MSA28" s="84"/>
      <c r="MSB28" s="84"/>
      <c r="MSC28" s="84"/>
      <c r="MSD28" s="84"/>
      <c r="MSE28" s="84"/>
      <c r="MSF28" s="84"/>
      <c r="MSG28" s="84"/>
      <c r="MSH28" s="84"/>
      <c r="MSI28" s="84"/>
      <c r="MSJ28" s="84"/>
      <c r="MSK28" s="84"/>
      <c r="MSL28" s="84"/>
      <c r="MSM28" s="84"/>
      <c r="MSN28" s="84"/>
      <c r="MSO28" s="84"/>
      <c r="MSP28" s="84"/>
      <c r="MSQ28" s="84"/>
      <c r="MSR28" s="84"/>
      <c r="MSS28" s="84"/>
      <c r="MST28" s="84"/>
      <c r="MSU28" s="84"/>
      <c r="MSV28" s="84"/>
      <c r="MSW28" s="84"/>
      <c r="MSX28" s="84"/>
      <c r="MSY28" s="84"/>
      <c r="MSZ28" s="84"/>
      <c r="MTA28" s="84"/>
      <c r="MTB28" s="84"/>
      <c r="MTC28" s="84"/>
      <c r="MTD28" s="84"/>
      <c r="MTE28" s="84"/>
      <c r="MTF28" s="84"/>
      <c r="MTG28" s="84"/>
      <c r="MTH28" s="84"/>
      <c r="MTI28" s="84"/>
      <c r="MTJ28" s="84"/>
      <c r="MTK28" s="84"/>
      <c r="MTL28" s="84"/>
      <c r="MTM28" s="84"/>
      <c r="MTN28" s="84"/>
      <c r="MTO28" s="84"/>
      <c r="MTP28" s="84"/>
      <c r="MTQ28" s="84"/>
      <c r="MTR28" s="84"/>
      <c r="MTS28" s="84"/>
      <c r="MTT28" s="84"/>
      <c r="MTU28" s="84"/>
      <c r="MTV28" s="84"/>
      <c r="MTW28" s="84"/>
      <c r="MTX28" s="84"/>
      <c r="MTY28" s="84"/>
      <c r="MTZ28" s="84"/>
      <c r="MUA28" s="84"/>
      <c r="MUB28" s="84"/>
      <c r="MUC28" s="84"/>
      <c r="MUD28" s="84"/>
      <c r="MUE28" s="84"/>
      <c r="MUF28" s="84"/>
      <c r="MUG28" s="84"/>
      <c r="MUH28" s="84"/>
      <c r="MUI28" s="84"/>
      <c r="MUJ28" s="84"/>
      <c r="MUK28" s="84"/>
      <c r="MUL28" s="84"/>
      <c r="MUM28" s="84"/>
      <c r="MUN28" s="84"/>
      <c r="MUO28" s="84"/>
      <c r="MUP28" s="84"/>
      <c r="MUQ28" s="84"/>
      <c r="MUR28" s="84"/>
      <c r="MUS28" s="84"/>
      <c r="MUT28" s="84"/>
      <c r="MUU28" s="84"/>
      <c r="MUV28" s="84"/>
      <c r="MUW28" s="84"/>
      <c r="MUX28" s="84"/>
      <c r="MUY28" s="84"/>
      <c r="MUZ28" s="84"/>
      <c r="MVA28" s="84"/>
      <c r="MVB28" s="84"/>
      <c r="MVC28" s="84"/>
      <c r="MVD28" s="84"/>
      <c r="MVE28" s="84"/>
      <c r="MVF28" s="84"/>
      <c r="MVG28" s="84"/>
      <c r="MVH28" s="84"/>
      <c r="MVI28" s="84"/>
      <c r="MVJ28" s="84"/>
      <c r="MVK28" s="84"/>
      <c r="MVL28" s="84"/>
      <c r="MVM28" s="84"/>
      <c r="MVN28" s="84"/>
      <c r="MVO28" s="84"/>
      <c r="MVP28" s="84"/>
      <c r="MVQ28" s="84"/>
      <c r="MVR28" s="84"/>
      <c r="MVS28" s="84"/>
      <c r="MVT28" s="84"/>
      <c r="MVU28" s="84"/>
      <c r="MVV28" s="84"/>
      <c r="MVW28" s="84"/>
      <c r="MVX28" s="84"/>
      <c r="MVY28" s="84"/>
      <c r="MVZ28" s="84"/>
      <c r="MWA28" s="84"/>
      <c r="MWB28" s="84"/>
      <c r="MWC28" s="84"/>
      <c r="MWD28" s="84"/>
      <c r="MWE28" s="84"/>
      <c r="MWF28" s="84"/>
      <c r="MWG28" s="84"/>
      <c r="MWH28" s="84"/>
      <c r="MWI28" s="84"/>
      <c r="MWJ28" s="84"/>
      <c r="MWK28" s="84"/>
      <c r="MWL28" s="84"/>
      <c r="MWM28" s="84"/>
      <c r="MWN28" s="84"/>
      <c r="MWO28" s="84"/>
      <c r="MWP28" s="84"/>
      <c r="MWQ28" s="84"/>
      <c r="MWR28" s="84"/>
      <c r="MWS28" s="84"/>
      <c r="MWT28" s="84"/>
      <c r="MWU28" s="84"/>
      <c r="MWV28" s="84"/>
      <c r="MWW28" s="84"/>
      <c r="MWX28" s="84"/>
      <c r="MWY28" s="84"/>
      <c r="MWZ28" s="84"/>
      <c r="MXA28" s="84"/>
      <c r="MXB28" s="84"/>
      <c r="MXC28" s="84"/>
      <c r="MXD28" s="84"/>
      <c r="MXE28" s="84"/>
      <c r="MXF28" s="84"/>
      <c r="MXG28" s="84"/>
      <c r="MXH28" s="84"/>
      <c r="MXI28" s="84"/>
      <c r="MXJ28" s="84"/>
      <c r="MXK28" s="84"/>
      <c r="MXL28" s="84"/>
      <c r="MXM28" s="84"/>
      <c r="MXN28" s="84"/>
      <c r="MXO28" s="84"/>
      <c r="MXP28" s="84"/>
      <c r="MXQ28" s="84"/>
      <c r="MXR28" s="84"/>
      <c r="MXS28" s="84"/>
      <c r="MXT28" s="84"/>
      <c r="MXU28" s="84"/>
      <c r="MXV28" s="84"/>
      <c r="MXW28" s="84"/>
      <c r="MXX28" s="84"/>
      <c r="MXY28" s="84"/>
      <c r="MXZ28" s="84"/>
      <c r="MYA28" s="84"/>
      <c r="MYB28" s="84"/>
      <c r="MYC28" s="84"/>
      <c r="MYD28" s="84"/>
      <c r="MYE28" s="84"/>
      <c r="MYF28" s="84"/>
      <c r="MYG28" s="84"/>
      <c r="MYH28" s="84"/>
      <c r="MYI28" s="84"/>
      <c r="MYJ28" s="84"/>
      <c r="MYK28" s="84"/>
      <c r="MYL28" s="84"/>
      <c r="MYM28" s="84"/>
      <c r="MYN28" s="84"/>
      <c r="MYO28" s="84"/>
      <c r="MYP28" s="84"/>
      <c r="MYQ28" s="84"/>
      <c r="MYR28" s="84"/>
      <c r="MYS28" s="84"/>
      <c r="MYT28" s="84"/>
      <c r="MYU28" s="84"/>
      <c r="MYV28" s="84"/>
      <c r="MYW28" s="84"/>
      <c r="MYX28" s="84"/>
      <c r="MYY28" s="84"/>
      <c r="MYZ28" s="84"/>
      <c r="MZA28" s="84"/>
      <c r="MZB28" s="84"/>
      <c r="MZC28" s="84"/>
      <c r="MZD28" s="84"/>
      <c r="MZE28" s="84"/>
      <c r="MZF28" s="84"/>
      <c r="MZG28" s="84"/>
      <c r="MZH28" s="84"/>
      <c r="MZI28" s="84"/>
      <c r="MZJ28" s="84"/>
      <c r="MZK28" s="84"/>
      <c r="MZL28" s="84"/>
      <c r="MZM28" s="84"/>
      <c r="MZN28" s="84"/>
      <c r="MZO28" s="84"/>
      <c r="MZP28" s="84"/>
      <c r="MZQ28" s="84"/>
      <c r="MZR28" s="84"/>
      <c r="MZS28" s="84"/>
      <c r="MZT28" s="84"/>
      <c r="MZU28" s="84"/>
      <c r="MZV28" s="84"/>
      <c r="MZW28" s="84"/>
      <c r="MZX28" s="84"/>
      <c r="MZY28" s="84"/>
      <c r="MZZ28" s="84"/>
      <c r="NAA28" s="84"/>
      <c r="NAB28" s="84"/>
      <c r="NAC28" s="84"/>
      <c r="NAD28" s="84"/>
      <c r="NAE28" s="84"/>
      <c r="NAF28" s="84"/>
      <c r="NAG28" s="84"/>
      <c r="NAH28" s="84"/>
      <c r="NAI28" s="84"/>
      <c r="NAJ28" s="84"/>
      <c r="NAK28" s="84"/>
      <c r="NAL28" s="84"/>
      <c r="NAM28" s="84"/>
      <c r="NAN28" s="84"/>
      <c r="NAO28" s="84"/>
      <c r="NAP28" s="84"/>
      <c r="NAQ28" s="84"/>
      <c r="NAR28" s="84"/>
      <c r="NAS28" s="84"/>
      <c r="NAT28" s="84"/>
      <c r="NAU28" s="84"/>
      <c r="NAV28" s="84"/>
      <c r="NAW28" s="84"/>
      <c r="NAX28" s="84"/>
      <c r="NAY28" s="84"/>
      <c r="NAZ28" s="84"/>
      <c r="NBA28" s="84"/>
      <c r="NBB28" s="84"/>
      <c r="NBC28" s="84"/>
      <c r="NBD28" s="84"/>
      <c r="NBE28" s="84"/>
      <c r="NBF28" s="84"/>
      <c r="NBG28" s="84"/>
      <c r="NBH28" s="84"/>
      <c r="NBI28" s="84"/>
      <c r="NBJ28" s="84"/>
      <c r="NBK28" s="84"/>
      <c r="NBL28" s="84"/>
      <c r="NBM28" s="84"/>
      <c r="NBN28" s="84"/>
      <c r="NBO28" s="84"/>
      <c r="NBP28" s="84"/>
      <c r="NBQ28" s="84"/>
      <c r="NBR28" s="84"/>
      <c r="NBS28" s="84"/>
      <c r="NBT28" s="84"/>
      <c r="NBU28" s="84"/>
      <c r="NBV28" s="84"/>
      <c r="NBW28" s="84"/>
      <c r="NBX28" s="84"/>
      <c r="NBY28" s="84"/>
      <c r="NBZ28" s="84"/>
      <c r="NCA28" s="84"/>
      <c r="NCB28" s="84"/>
      <c r="NCC28" s="84"/>
      <c r="NCD28" s="84"/>
      <c r="NCE28" s="84"/>
      <c r="NCF28" s="84"/>
      <c r="NCG28" s="84"/>
      <c r="NCH28" s="84"/>
      <c r="NCI28" s="84"/>
      <c r="NCJ28" s="84"/>
      <c r="NCK28" s="84"/>
      <c r="NCL28" s="84"/>
      <c r="NCM28" s="84"/>
      <c r="NCN28" s="84"/>
      <c r="NCO28" s="84"/>
      <c r="NCP28" s="84"/>
      <c r="NCQ28" s="84"/>
      <c r="NCR28" s="84"/>
      <c r="NCS28" s="84"/>
      <c r="NCT28" s="84"/>
      <c r="NCU28" s="84"/>
      <c r="NCV28" s="84"/>
      <c r="NCW28" s="84"/>
      <c r="NCX28" s="84"/>
      <c r="NCY28" s="84"/>
      <c r="NCZ28" s="84"/>
      <c r="NDA28" s="84"/>
      <c r="NDB28" s="84"/>
      <c r="NDC28" s="84"/>
      <c r="NDD28" s="84"/>
      <c r="NDE28" s="84"/>
      <c r="NDF28" s="84"/>
      <c r="NDG28" s="84"/>
      <c r="NDH28" s="84"/>
      <c r="NDI28" s="84"/>
      <c r="NDJ28" s="84"/>
      <c r="NDK28" s="84"/>
      <c r="NDL28" s="84"/>
      <c r="NDM28" s="84"/>
      <c r="NDN28" s="84"/>
      <c r="NDO28" s="84"/>
      <c r="NDP28" s="84"/>
      <c r="NDQ28" s="84"/>
      <c r="NDR28" s="84"/>
      <c r="NDS28" s="84"/>
      <c r="NDT28" s="84"/>
      <c r="NDU28" s="84"/>
      <c r="NDV28" s="84"/>
      <c r="NDW28" s="84"/>
      <c r="NDX28" s="84"/>
      <c r="NDY28" s="84"/>
      <c r="NDZ28" s="84"/>
      <c r="NEA28" s="84"/>
      <c r="NEB28" s="84"/>
      <c r="NEC28" s="84"/>
      <c r="NED28" s="84"/>
      <c r="NEE28" s="84"/>
      <c r="NEF28" s="84"/>
      <c r="NEG28" s="84"/>
      <c r="NEH28" s="84"/>
      <c r="NEI28" s="84"/>
      <c r="NEJ28" s="84"/>
      <c r="NEK28" s="84"/>
      <c r="NEL28" s="84"/>
      <c r="NEM28" s="84"/>
      <c r="NEN28" s="84"/>
      <c r="NEO28" s="84"/>
      <c r="NEP28" s="84"/>
      <c r="NEQ28" s="84"/>
      <c r="NER28" s="84"/>
      <c r="NES28" s="84"/>
      <c r="NET28" s="84"/>
      <c r="NEU28" s="84"/>
      <c r="NEV28" s="84"/>
      <c r="NEW28" s="84"/>
      <c r="NEX28" s="84"/>
      <c r="NEY28" s="84"/>
      <c r="NEZ28" s="84"/>
      <c r="NFA28" s="84"/>
      <c r="NFB28" s="84"/>
      <c r="NFC28" s="84"/>
      <c r="NFD28" s="84"/>
      <c r="NFE28" s="84"/>
      <c r="NFF28" s="84"/>
      <c r="NFG28" s="84"/>
      <c r="NFH28" s="84"/>
      <c r="NFI28" s="84"/>
      <c r="NFJ28" s="84"/>
      <c r="NFK28" s="84"/>
      <c r="NFL28" s="84"/>
      <c r="NFM28" s="84"/>
      <c r="NFN28" s="84"/>
      <c r="NFO28" s="84"/>
      <c r="NFP28" s="84"/>
      <c r="NFQ28" s="84"/>
      <c r="NFR28" s="84"/>
      <c r="NFS28" s="84"/>
      <c r="NFT28" s="84"/>
      <c r="NFU28" s="84"/>
      <c r="NFV28" s="84"/>
      <c r="NFW28" s="84"/>
      <c r="NFX28" s="84"/>
      <c r="NFY28" s="84"/>
      <c r="NFZ28" s="84"/>
      <c r="NGA28" s="84"/>
      <c r="NGB28" s="84"/>
      <c r="NGC28" s="84"/>
      <c r="NGD28" s="84"/>
      <c r="NGE28" s="84"/>
      <c r="NGF28" s="84"/>
      <c r="NGG28" s="84"/>
      <c r="NGH28" s="84"/>
      <c r="NGI28" s="84"/>
      <c r="NGJ28" s="84"/>
      <c r="NGK28" s="84"/>
      <c r="NGL28" s="84"/>
      <c r="NGM28" s="84"/>
      <c r="NGN28" s="84"/>
      <c r="NGO28" s="84"/>
      <c r="NGP28" s="84"/>
      <c r="NGQ28" s="84"/>
      <c r="NGR28" s="84"/>
      <c r="NGS28" s="84"/>
      <c r="NGT28" s="84"/>
      <c r="NGU28" s="84"/>
      <c r="NGV28" s="84"/>
      <c r="NGW28" s="84"/>
      <c r="NGX28" s="84"/>
      <c r="NGY28" s="84"/>
      <c r="NGZ28" s="84"/>
      <c r="NHA28" s="84"/>
      <c r="NHB28" s="84"/>
      <c r="NHC28" s="84"/>
      <c r="NHD28" s="84"/>
      <c r="NHE28" s="84"/>
      <c r="NHF28" s="84"/>
      <c r="NHG28" s="84"/>
      <c r="NHH28" s="84"/>
      <c r="NHI28" s="84"/>
      <c r="NHJ28" s="84"/>
      <c r="NHK28" s="84"/>
      <c r="NHL28" s="84"/>
      <c r="NHM28" s="84"/>
      <c r="NHN28" s="84"/>
      <c r="NHO28" s="84"/>
      <c r="NHP28" s="84"/>
      <c r="NHQ28" s="84"/>
      <c r="NHR28" s="84"/>
      <c r="NHS28" s="84"/>
      <c r="NHT28" s="84"/>
      <c r="NHU28" s="84"/>
      <c r="NHV28" s="84"/>
      <c r="NHW28" s="84"/>
      <c r="NHX28" s="84"/>
      <c r="NHY28" s="84"/>
      <c r="NHZ28" s="84"/>
      <c r="NIA28" s="84"/>
      <c r="NIB28" s="84"/>
      <c r="NIC28" s="84"/>
      <c r="NID28" s="84"/>
      <c r="NIE28" s="84"/>
      <c r="NIF28" s="84"/>
      <c r="NIG28" s="84"/>
      <c r="NIH28" s="84"/>
      <c r="NII28" s="84"/>
      <c r="NIJ28" s="84"/>
      <c r="NIK28" s="84"/>
      <c r="NIL28" s="84"/>
      <c r="NIM28" s="84"/>
      <c r="NIN28" s="84"/>
      <c r="NIO28" s="84"/>
      <c r="NIP28" s="84"/>
      <c r="NIQ28" s="84"/>
      <c r="NIR28" s="84"/>
      <c r="NIS28" s="84"/>
      <c r="NIT28" s="84"/>
      <c r="NIU28" s="84"/>
      <c r="NIV28" s="84"/>
      <c r="NIW28" s="84"/>
      <c r="NIX28" s="84"/>
      <c r="NIY28" s="84"/>
      <c r="NIZ28" s="84"/>
      <c r="NJA28" s="84"/>
      <c r="NJB28" s="84"/>
      <c r="NJC28" s="84"/>
      <c r="NJD28" s="84"/>
      <c r="NJE28" s="84"/>
      <c r="NJF28" s="84"/>
      <c r="NJG28" s="84"/>
      <c r="NJH28" s="84"/>
      <c r="NJI28" s="84"/>
      <c r="NJJ28" s="84"/>
      <c r="NJK28" s="84"/>
      <c r="NJL28" s="84"/>
      <c r="NJM28" s="84"/>
      <c r="NJN28" s="84"/>
      <c r="NJO28" s="84"/>
      <c r="NJP28" s="84"/>
      <c r="NJQ28" s="84"/>
      <c r="NJR28" s="84"/>
      <c r="NJS28" s="84"/>
      <c r="NJT28" s="84"/>
      <c r="NJU28" s="84"/>
      <c r="NJV28" s="84"/>
      <c r="NJW28" s="84"/>
      <c r="NJX28" s="84"/>
      <c r="NJY28" s="84"/>
      <c r="NJZ28" s="84"/>
      <c r="NKA28" s="84"/>
      <c r="NKB28" s="84"/>
      <c r="NKC28" s="84"/>
      <c r="NKD28" s="84"/>
      <c r="NKE28" s="84"/>
      <c r="NKF28" s="84"/>
      <c r="NKG28" s="84"/>
      <c r="NKH28" s="84"/>
      <c r="NKI28" s="84"/>
      <c r="NKJ28" s="84"/>
      <c r="NKK28" s="84"/>
      <c r="NKL28" s="84"/>
      <c r="NKM28" s="84"/>
      <c r="NKN28" s="84"/>
      <c r="NKO28" s="84"/>
      <c r="NKP28" s="84"/>
      <c r="NKQ28" s="84"/>
      <c r="NKR28" s="84"/>
      <c r="NKS28" s="84"/>
      <c r="NKT28" s="84"/>
      <c r="NKU28" s="84"/>
      <c r="NKV28" s="84"/>
      <c r="NKW28" s="84"/>
      <c r="NKX28" s="84"/>
      <c r="NKY28" s="84"/>
      <c r="NKZ28" s="84"/>
      <c r="NLA28" s="84"/>
      <c r="NLB28" s="84"/>
      <c r="NLC28" s="84"/>
      <c r="NLD28" s="84"/>
      <c r="NLE28" s="84"/>
      <c r="NLF28" s="84"/>
      <c r="NLG28" s="84"/>
      <c r="NLH28" s="84"/>
      <c r="NLI28" s="84"/>
      <c r="NLJ28" s="84"/>
      <c r="NLK28" s="84"/>
      <c r="NLL28" s="84"/>
      <c r="NLM28" s="84"/>
      <c r="NLN28" s="84"/>
      <c r="NLO28" s="84"/>
      <c r="NLP28" s="84"/>
      <c r="NLQ28" s="84"/>
      <c r="NLR28" s="84"/>
      <c r="NLS28" s="84"/>
      <c r="NLT28" s="84"/>
      <c r="NLU28" s="84"/>
      <c r="NLV28" s="84"/>
      <c r="NLW28" s="84"/>
      <c r="NLX28" s="84"/>
      <c r="NLY28" s="84"/>
      <c r="NLZ28" s="84"/>
      <c r="NMA28" s="84"/>
      <c r="NMB28" s="84"/>
      <c r="NMC28" s="84"/>
      <c r="NMD28" s="84"/>
      <c r="NME28" s="84"/>
      <c r="NMF28" s="84"/>
      <c r="NMG28" s="84"/>
      <c r="NMH28" s="84"/>
      <c r="NMI28" s="84"/>
      <c r="NMJ28" s="84"/>
      <c r="NMK28" s="84"/>
      <c r="NML28" s="84"/>
      <c r="NMM28" s="84"/>
      <c r="NMN28" s="84"/>
      <c r="NMO28" s="84"/>
      <c r="NMP28" s="84"/>
      <c r="NMQ28" s="84"/>
      <c r="NMR28" s="84"/>
      <c r="NMS28" s="84"/>
      <c r="NMT28" s="84"/>
      <c r="NMU28" s="84"/>
      <c r="NMV28" s="84"/>
      <c r="NMW28" s="84"/>
      <c r="NMX28" s="84"/>
      <c r="NMY28" s="84"/>
      <c r="NMZ28" s="84"/>
      <c r="NNA28" s="84"/>
      <c r="NNB28" s="84"/>
      <c r="NNC28" s="84"/>
      <c r="NND28" s="84"/>
      <c r="NNE28" s="84"/>
      <c r="NNF28" s="84"/>
      <c r="NNG28" s="84"/>
      <c r="NNH28" s="84"/>
      <c r="NNI28" s="84"/>
      <c r="NNJ28" s="84"/>
      <c r="NNK28" s="84"/>
      <c r="NNL28" s="84"/>
      <c r="NNM28" s="84"/>
      <c r="NNN28" s="84"/>
      <c r="NNO28" s="84"/>
      <c r="NNP28" s="84"/>
      <c r="NNQ28" s="84"/>
      <c r="NNR28" s="84"/>
      <c r="NNS28" s="84"/>
      <c r="NNT28" s="84"/>
      <c r="NNU28" s="84"/>
      <c r="NNV28" s="84"/>
      <c r="NNW28" s="84"/>
      <c r="NNX28" s="84"/>
      <c r="NNY28" s="84"/>
      <c r="NNZ28" s="84"/>
      <c r="NOA28" s="84"/>
      <c r="NOB28" s="84"/>
      <c r="NOC28" s="84"/>
      <c r="NOD28" s="84"/>
      <c r="NOE28" s="84"/>
      <c r="NOF28" s="84"/>
      <c r="NOG28" s="84"/>
      <c r="NOH28" s="84"/>
      <c r="NOI28" s="84"/>
      <c r="NOJ28" s="84"/>
      <c r="NOK28" s="84"/>
      <c r="NOL28" s="84"/>
      <c r="NOM28" s="84"/>
      <c r="NON28" s="84"/>
      <c r="NOO28" s="84"/>
      <c r="NOP28" s="84"/>
      <c r="NOQ28" s="84"/>
      <c r="NOR28" s="84"/>
      <c r="NOS28" s="84"/>
      <c r="NOT28" s="84"/>
      <c r="NOU28" s="84"/>
      <c r="NOV28" s="84"/>
      <c r="NOW28" s="84"/>
      <c r="NOX28" s="84"/>
      <c r="NOY28" s="84"/>
      <c r="NOZ28" s="84"/>
      <c r="NPA28" s="84"/>
      <c r="NPB28" s="84"/>
      <c r="NPC28" s="84"/>
      <c r="NPD28" s="84"/>
      <c r="NPE28" s="84"/>
      <c r="NPF28" s="84"/>
      <c r="NPG28" s="84"/>
      <c r="NPH28" s="84"/>
      <c r="NPI28" s="84"/>
      <c r="NPJ28" s="84"/>
      <c r="NPK28" s="84"/>
      <c r="NPL28" s="84"/>
      <c r="NPM28" s="84"/>
      <c r="NPN28" s="84"/>
      <c r="NPO28" s="84"/>
      <c r="NPP28" s="84"/>
      <c r="NPQ28" s="84"/>
      <c r="NPR28" s="84"/>
      <c r="NPS28" s="84"/>
      <c r="NPT28" s="84"/>
      <c r="NPU28" s="84"/>
      <c r="NPV28" s="84"/>
      <c r="NPW28" s="84"/>
      <c r="NPX28" s="84"/>
      <c r="NPY28" s="84"/>
      <c r="NPZ28" s="84"/>
      <c r="NQA28" s="84"/>
      <c r="NQB28" s="84"/>
      <c r="NQC28" s="84"/>
      <c r="NQD28" s="84"/>
      <c r="NQE28" s="84"/>
      <c r="NQF28" s="84"/>
      <c r="NQG28" s="84"/>
      <c r="NQH28" s="84"/>
      <c r="NQI28" s="84"/>
      <c r="NQJ28" s="84"/>
      <c r="NQK28" s="84"/>
      <c r="NQL28" s="84"/>
      <c r="NQM28" s="84"/>
      <c r="NQN28" s="84"/>
      <c r="NQO28" s="84"/>
      <c r="NQP28" s="84"/>
      <c r="NQQ28" s="84"/>
      <c r="NQR28" s="84"/>
      <c r="NQS28" s="84"/>
      <c r="NQT28" s="84"/>
      <c r="NQU28" s="84"/>
      <c r="NQV28" s="84"/>
      <c r="NQW28" s="84"/>
      <c r="NQX28" s="84"/>
      <c r="NQY28" s="84"/>
      <c r="NQZ28" s="84"/>
      <c r="NRA28" s="84"/>
      <c r="NRB28" s="84"/>
      <c r="NRC28" s="84"/>
      <c r="NRD28" s="84"/>
      <c r="NRE28" s="84"/>
      <c r="NRF28" s="84"/>
      <c r="NRG28" s="84"/>
      <c r="NRH28" s="84"/>
      <c r="NRI28" s="84"/>
      <c r="NRJ28" s="84"/>
      <c r="NRK28" s="84"/>
      <c r="NRL28" s="84"/>
      <c r="NRM28" s="84"/>
      <c r="NRN28" s="84"/>
      <c r="NRO28" s="84"/>
      <c r="NRP28" s="84"/>
      <c r="NRQ28" s="84"/>
      <c r="NRR28" s="84"/>
      <c r="NRS28" s="84"/>
      <c r="NRT28" s="84"/>
      <c r="NRU28" s="84"/>
      <c r="NRV28" s="84"/>
      <c r="NRW28" s="84"/>
      <c r="NRX28" s="84"/>
      <c r="NRY28" s="84"/>
      <c r="NRZ28" s="84"/>
      <c r="NSA28" s="84"/>
      <c r="NSB28" s="84"/>
      <c r="NSC28" s="84"/>
      <c r="NSD28" s="84"/>
      <c r="NSE28" s="84"/>
      <c r="NSF28" s="84"/>
      <c r="NSG28" s="84"/>
      <c r="NSH28" s="84"/>
      <c r="NSI28" s="84"/>
      <c r="NSJ28" s="84"/>
      <c r="NSK28" s="84"/>
      <c r="NSL28" s="84"/>
      <c r="NSM28" s="84"/>
      <c r="NSN28" s="84"/>
      <c r="NSO28" s="84"/>
      <c r="NSP28" s="84"/>
      <c r="NSQ28" s="84"/>
      <c r="NSR28" s="84"/>
      <c r="NSS28" s="84"/>
      <c r="NST28" s="84"/>
      <c r="NSU28" s="84"/>
      <c r="NSV28" s="84"/>
      <c r="NSW28" s="84"/>
      <c r="NSX28" s="84"/>
      <c r="NSY28" s="84"/>
      <c r="NSZ28" s="84"/>
      <c r="NTA28" s="84"/>
      <c r="NTB28" s="84"/>
      <c r="NTC28" s="84"/>
      <c r="NTD28" s="84"/>
      <c r="NTE28" s="84"/>
      <c r="NTF28" s="84"/>
      <c r="NTG28" s="84"/>
      <c r="NTH28" s="84"/>
      <c r="NTI28" s="84"/>
      <c r="NTJ28" s="84"/>
      <c r="NTK28" s="84"/>
      <c r="NTL28" s="84"/>
      <c r="NTM28" s="84"/>
      <c r="NTN28" s="84"/>
      <c r="NTO28" s="84"/>
      <c r="NTP28" s="84"/>
      <c r="NTQ28" s="84"/>
      <c r="NTR28" s="84"/>
      <c r="NTS28" s="84"/>
      <c r="NTT28" s="84"/>
      <c r="NTU28" s="84"/>
      <c r="NTV28" s="84"/>
      <c r="NTW28" s="84"/>
      <c r="NTX28" s="84"/>
      <c r="NTY28" s="84"/>
      <c r="NTZ28" s="84"/>
      <c r="NUA28" s="84"/>
      <c r="NUB28" s="84"/>
      <c r="NUC28" s="84"/>
      <c r="NUD28" s="84"/>
      <c r="NUE28" s="84"/>
      <c r="NUF28" s="84"/>
      <c r="NUG28" s="84"/>
      <c r="NUH28" s="84"/>
      <c r="NUI28" s="84"/>
      <c r="NUJ28" s="84"/>
      <c r="NUK28" s="84"/>
      <c r="NUL28" s="84"/>
      <c r="NUM28" s="84"/>
      <c r="NUN28" s="84"/>
      <c r="NUO28" s="84"/>
      <c r="NUP28" s="84"/>
      <c r="NUQ28" s="84"/>
      <c r="NUR28" s="84"/>
      <c r="NUS28" s="84"/>
      <c r="NUT28" s="84"/>
      <c r="NUU28" s="84"/>
      <c r="NUV28" s="84"/>
      <c r="NUW28" s="84"/>
      <c r="NUX28" s="84"/>
      <c r="NUY28" s="84"/>
      <c r="NUZ28" s="84"/>
      <c r="NVA28" s="84"/>
      <c r="NVB28" s="84"/>
      <c r="NVC28" s="84"/>
      <c r="NVD28" s="84"/>
      <c r="NVE28" s="84"/>
      <c r="NVF28" s="84"/>
      <c r="NVG28" s="84"/>
      <c r="NVH28" s="84"/>
      <c r="NVI28" s="84"/>
      <c r="NVJ28" s="84"/>
      <c r="NVK28" s="84"/>
      <c r="NVL28" s="84"/>
      <c r="NVM28" s="84"/>
      <c r="NVN28" s="84"/>
      <c r="NVO28" s="84"/>
      <c r="NVP28" s="84"/>
      <c r="NVQ28" s="84"/>
      <c r="NVR28" s="84"/>
      <c r="NVS28" s="84"/>
      <c r="NVT28" s="84"/>
      <c r="NVU28" s="84"/>
      <c r="NVV28" s="84"/>
      <c r="NVW28" s="84"/>
      <c r="NVX28" s="84"/>
      <c r="NVY28" s="84"/>
      <c r="NVZ28" s="84"/>
      <c r="NWA28" s="84"/>
      <c r="NWB28" s="84"/>
      <c r="NWC28" s="84"/>
      <c r="NWD28" s="84"/>
      <c r="NWE28" s="84"/>
      <c r="NWF28" s="84"/>
      <c r="NWG28" s="84"/>
      <c r="NWH28" s="84"/>
      <c r="NWI28" s="84"/>
      <c r="NWJ28" s="84"/>
      <c r="NWK28" s="84"/>
      <c r="NWL28" s="84"/>
      <c r="NWM28" s="84"/>
      <c r="NWN28" s="84"/>
      <c r="NWO28" s="84"/>
      <c r="NWP28" s="84"/>
      <c r="NWQ28" s="84"/>
      <c r="NWR28" s="84"/>
      <c r="NWS28" s="84"/>
      <c r="NWT28" s="84"/>
      <c r="NWU28" s="84"/>
      <c r="NWV28" s="84"/>
      <c r="NWW28" s="84"/>
      <c r="NWX28" s="84"/>
      <c r="NWY28" s="84"/>
      <c r="NWZ28" s="84"/>
      <c r="NXA28" s="84"/>
      <c r="NXB28" s="84"/>
      <c r="NXC28" s="84"/>
      <c r="NXD28" s="84"/>
      <c r="NXE28" s="84"/>
      <c r="NXF28" s="84"/>
      <c r="NXG28" s="84"/>
      <c r="NXH28" s="84"/>
      <c r="NXI28" s="84"/>
      <c r="NXJ28" s="84"/>
      <c r="NXK28" s="84"/>
      <c r="NXL28" s="84"/>
      <c r="NXM28" s="84"/>
      <c r="NXN28" s="84"/>
      <c r="NXO28" s="84"/>
      <c r="NXP28" s="84"/>
      <c r="NXQ28" s="84"/>
      <c r="NXR28" s="84"/>
      <c r="NXS28" s="84"/>
      <c r="NXT28" s="84"/>
      <c r="NXU28" s="84"/>
      <c r="NXV28" s="84"/>
      <c r="NXW28" s="84"/>
      <c r="NXX28" s="84"/>
      <c r="NXY28" s="84"/>
      <c r="NXZ28" s="84"/>
      <c r="NYA28" s="84"/>
      <c r="NYB28" s="84"/>
      <c r="NYC28" s="84"/>
      <c r="NYD28" s="84"/>
      <c r="NYE28" s="84"/>
      <c r="NYF28" s="84"/>
      <c r="NYG28" s="84"/>
      <c r="NYH28" s="84"/>
      <c r="NYI28" s="84"/>
      <c r="NYJ28" s="84"/>
      <c r="NYK28" s="84"/>
      <c r="NYL28" s="84"/>
      <c r="NYM28" s="84"/>
      <c r="NYN28" s="84"/>
      <c r="NYO28" s="84"/>
      <c r="NYP28" s="84"/>
      <c r="NYQ28" s="84"/>
      <c r="NYR28" s="84"/>
      <c r="NYS28" s="84"/>
      <c r="NYT28" s="84"/>
      <c r="NYU28" s="84"/>
      <c r="NYV28" s="84"/>
      <c r="NYW28" s="84"/>
      <c r="NYX28" s="84"/>
      <c r="NYY28" s="84"/>
      <c r="NYZ28" s="84"/>
      <c r="NZA28" s="84"/>
      <c r="NZB28" s="84"/>
      <c r="NZC28" s="84"/>
      <c r="NZD28" s="84"/>
      <c r="NZE28" s="84"/>
      <c r="NZF28" s="84"/>
      <c r="NZG28" s="84"/>
      <c r="NZH28" s="84"/>
      <c r="NZI28" s="84"/>
      <c r="NZJ28" s="84"/>
      <c r="NZK28" s="84"/>
      <c r="NZL28" s="84"/>
      <c r="NZM28" s="84"/>
      <c r="NZN28" s="84"/>
      <c r="NZO28" s="84"/>
      <c r="NZP28" s="84"/>
      <c r="NZQ28" s="84"/>
      <c r="NZR28" s="84"/>
      <c r="NZS28" s="84"/>
      <c r="NZT28" s="84"/>
      <c r="NZU28" s="84"/>
      <c r="NZV28" s="84"/>
      <c r="NZW28" s="84"/>
      <c r="NZX28" s="84"/>
      <c r="NZY28" s="84"/>
      <c r="NZZ28" s="84"/>
      <c r="OAA28" s="84"/>
      <c r="OAB28" s="84"/>
      <c r="OAC28" s="84"/>
      <c r="OAD28" s="84"/>
      <c r="OAE28" s="84"/>
      <c r="OAF28" s="84"/>
      <c r="OAG28" s="84"/>
      <c r="OAH28" s="84"/>
      <c r="OAI28" s="84"/>
      <c r="OAJ28" s="84"/>
      <c r="OAK28" s="84"/>
      <c r="OAL28" s="84"/>
      <c r="OAM28" s="84"/>
      <c r="OAN28" s="84"/>
      <c r="OAO28" s="84"/>
      <c r="OAP28" s="84"/>
      <c r="OAQ28" s="84"/>
      <c r="OAR28" s="84"/>
      <c r="OAS28" s="84"/>
      <c r="OAT28" s="84"/>
      <c r="OAU28" s="84"/>
      <c r="OAV28" s="84"/>
      <c r="OAW28" s="84"/>
      <c r="OAX28" s="84"/>
      <c r="OAY28" s="84"/>
      <c r="OAZ28" s="84"/>
      <c r="OBA28" s="84"/>
      <c r="OBB28" s="84"/>
      <c r="OBC28" s="84"/>
      <c r="OBD28" s="84"/>
      <c r="OBE28" s="84"/>
      <c r="OBF28" s="84"/>
      <c r="OBG28" s="84"/>
      <c r="OBH28" s="84"/>
      <c r="OBI28" s="84"/>
      <c r="OBJ28" s="84"/>
      <c r="OBK28" s="84"/>
      <c r="OBL28" s="84"/>
      <c r="OBM28" s="84"/>
      <c r="OBN28" s="84"/>
      <c r="OBO28" s="84"/>
      <c r="OBP28" s="84"/>
      <c r="OBQ28" s="84"/>
      <c r="OBR28" s="84"/>
      <c r="OBS28" s="84"/>
      <c r="OBT28" s="84"/>
      <c r="OBU28" s="84"/>
      <c r="OBV28" s="84"/>
      <c r="OBW28" s="84"/>
      <c r="OBX28" s="84"/>
      <c r="OBY28" s="84"/>
      <c r="OBZ28" s="84"/>
      <c r="OCA28" s="84"/>
      <c r="OCB28" s="84"/>
      <c r="OCC28" s="84"/>
      <c r="OCD28" s="84"/>
      <c r="OCE28" s="84"/>
      <c r="OCF28" s="84"/>
      <c r="OCG28" s="84"/>
      <c r="OCH28" s="84"/>
      <c r="OCI28" s="84"/>
      <c r="OCJ28" s="84"/>
      <c r="OCK28" s="84"/>
      <c r="OCL28" s="84"/>
      <c r="OCM28" s="84"/>
      <c r="OCN28" s="84"/>
      <c r="OCO28" s="84"/>
      <c r="OCP28" s="84"/>
      <c r="OCQ28" s="84"/>
      <c r="OCR28" s="84"/>
      <c r="OCS28" s="84"/>
      <c r="OCT28" s="84"/>
      <c r="OCU28" s="84"/>
      <c r="OCV28" s="84"/>
      <c r="OCW28" s="84"/>
      <c r="OCX28" s="84"/>
      <c r="OCY28" s="84"/>
      <c r="OCZ28" s="84"/>
      <c r="ODA28" s="84"/>
      <c r="ODB28" s="84"/>
      <c r="ODC28" s="84"/>
      <c r="ODD28" s="84"/>
      <c r="ODE28" s="84"/>
      <c r="ODF28" s="84"/>
      <c r="ODG28" s="84"/>
      <c r="ODH28" s="84"/>
      <c r="ODI28" s="84"/>
      <c r="ODJ28" s="84"/>
      <c r="ODK28" s="84"/>
      <c r="ODL28" s="84"/>
      <c r="ODM28" s="84"/>
      <c r="ODN28" s="84"/>
      <c r="ODO28" s="84"/>
      <c r="ODP28" s="84"/>
      <c r="ODQ28" s="84"/>
      <c r="ODR28" s="84"/>
      <c r="ODS28" s="84"/>
      <c r="ODT28" s="84"/>
      <c r="ODU28" s="84"/>
      <c r="ODV28" s="84"/>
      <c r="ODW28" s="84"/>
      <c r="ODX28" s="84"/>
      <c r="ODY28" s="84"/>
      <c r="ODZ28" s="84"/>
      <c r="OEA28" s="84"/>
      <c r="OEB28" s="84"/>
      <c r="OEC28" s="84"/>
      <c r="OED28" s="84"/>
      <c r="OEE28" s="84"/>
      <c r="OEF28" s="84"/>
      <c r="OEG28" s="84"/>
      <c r="OEH28" s="84"/>
      <c r="OEI28" s="84"/>
      <c r="OEJ28" s="84"/>
      <c r="OEK28" s="84"/>
      <c r="OEL28" s="84"/>
      <c r="OEM28" s="84"/>
      <c r="OEN28" s="84"/>
      <c r="OEO28" s="84"/>
      <c r="OEP28" s="84"/>
      <c r="OEQ28" s="84"/>
      <c r="OER28" s="84"/>
      <c r="OES28" s="84"/>
      <c r="OET28" s="84"/>
      <c r="OEU28" s="84"/>
      <c r="OEV28" s="84"/>
      <c r="OEW28" s="84"/>
      <c r="OEX28" s="84"/>
      <c r="OEY28" s="84"/>
      <c r="OEZ28" s="84"/>
      <c r="OFA28" s="84"/>
      <c r="OFB28" s="84"/>
      <c r="OFC28" s="84"/>
      <c r="OFD28" s="84"/>
      <c r="OFE28" s="84"/>
      <c r="OFF28" s="84"/>
      <c r="OFG28" s="84"/>
      <c r="OFH28" s="84"/>
      <c r="OFI28" s="84"/>
      <c r="OFJ28" s="84"/>
      <c r="OFK28" s="84"/>
      <c r="OFL28" s="84"/>
      <c r="OFM28" s="84"/>
      <c r="OFN28" s="84"/>
      <c r="OFO28" s="84"/>
      <c r="OFP28" s="84"/>
      <c r="OFQ28" s="84"/>
      <c r="OFR28" s="84"/>
      <c r="OFS28" s="84"/>
      <c r="OFT28" s="84"/>
      <c r="OFU28" s="84"/>
      <c r="OFV28" s="84"/>
      <c r="OFW28" s="84"/>
      <c r="OFX28" s="84"/>
      <c r="OFY28" s="84"/>
      <c r="OFZ28" s="84"/>
      <c r="OGA28" s="84"/>
      <c r="OGB28" s="84"/>
      <c r="OGC28" s="84"/>
      <c r="OGD28" s="84"/>
      <c r="OGE28" s="84"/>
      <c r="OGF28" s="84"/>
      <c r="OGG28" s="84"/>
      <c r="OGH28" s="84"/>
      <c r="OGI28" s="84"/>
      <c r="OGJ28" s="84"/>
      <c r="OGK28" s="84"/>
      <c r="OGL28" s="84"/>
      <c r="OGM28" s="84"/>
      <c r="OGN28" s="84"/>
      <c r="OGO28" s="84"/>
      <c r="OGP28" s="84"/>
      <c r="OGQ28" s="84"/>
      <c r="OGR28" s="84"/>
      <c r="OGS28" s="84"/>
      <c r="OGT28" s="84"/>
      <c r="OGU28" s="84"/>
      <c r="OGV28" s="84"/>
      <c r="OGW28" s="84"/>
      <c r="OGX28" s="84"/>
      <c r="OGY28" s="84"/>
      <c r="OGZ28" s="84"/>
      <c r="OHA28" s="84"/>
      <c r="OHB28" s="84"/>
      <c r="OHC28" s="84"/>
      <c r="OHD28" s="84"/>
      <c r="OHE28" s="84"/>
      <c r="OHF28" s="84"/>
      <c r="OHG28" s="84"/>
      <c r="OHH28" s="84"/>
      <c r="OHI28" s="84"/>
      <c r="OHJ28" s="84"/>
      <c r="OHK28" s="84"/>
      <c r="OHL28" s="84"/>
      <c r="OHM28" s="84"/>
      <c r="OHN28" s="84"/>
      <c r="OHO28" s="84"/>
      <c r="OHP28" s="84"/>
      <c r="OHQ28" s="84"/>
      <c r="OHR28" s="84"/>
      <c r="OHS28" s="84"/>
      <c r="OHT28" s="84"/>
      <c r="OHU28" s="84"/>
      <c r="OHV28" s="84"/>
      <c r="OHW28" s="84"/>
      <c r="OHX28" s="84"/>
      <c r="OHY28" s="84"/>
      <c r="OHZ28" s="84"/>
      <c r="OIA28" s="84"/>
      <c r="OIB28" s="84"/>
      <c r="OIC28" s="84"/>
      <c r="OID28" s="84"/>
      <c r="OIE28" s="84"/>
      <c r="OIF28" s="84"/>
      <c r="OIG28" s="84"/>
      <c r="OIH28" s="84"/>
      <c r="OII28" s="84"/>
      <c r="OIJ28" s="84"/>
      <c r="OIK28" s="84"/>
      <c r="OIL28" s="84"/>
      <c r="OIM28" s="84"/>
      <c r="OIN28" s="84"/>
      <c r="OIO28" s="84"/>
      <c r="OIP28" s="84"/>
      <c r="OIQ28" s="84"/>
      <c r="OIR28" s="84"/>
      <c r="OIS28" s="84"/>
      <c r="OIT28" s="84"/>
      <c r="OIU28" s="84"/>
      <c r="OIV28" s="84"/>
      <c r="OIW28" s="84"/>
      <c r="OIX28" s="84"/>
      <c r="OIY28" s="84"/>
      <c r="OIZ28" s="84"/>
      <c r="OJA28" s="84"/>
      <c r="OJB28" s="84"/>
      <c r="OJC28" s="84"/>
      <c r="OJD28" s="84"/>
      <c r="OJE28" s="84"/>
      <c r="OJF28" s="84"/>
      <c r="OJG28" s="84"/>
      <c r="OJH28" s="84"/>
      <c r="OJI28" s="84"/>
      <c r="OJJ28" s="84"/>
      <c r="OJK28" s="84"/>
      <c r="OJL28" s="84"/>
      <c r="OJM28" s="84"/>
      <c r="OJN28" s="84"/>
      <c r="OJO28" s="84"/>
      <c r="OJP28" s="84"/>
      <c r="OJQ28" s="84"/>
      <c r="OJR28" s="84"/>
      <c r="OJS28" s="84"/>
      <c r="OJT28" s="84"/>
      <c r="OJU28" s="84"/>
      <c r="OJV28" s="84"/>
      <c r="OJW28" s="84"/>
      <c r="OJX28" s="84"/>
      <c r="OJY28" s="84"/>
      <c r="OJZ28" s="84"/>
      <c r="OKA28" s="84"/>
      <c r="OKB28" s="84"/>
      <c r="OKC28" s="84"/>
      <c r="OKD28" s="84"/>
      <c r="OKE28" s="84"/>
      <c r="OKF28" s="84"/>
      <c r="OKG28" s="84"/>
      <c r="OKH28" s="84"/>
      <c r="OKI28" s="84"/>
      <c r="OKJ28" s="84"/>
      <c r="OKK28" s="84"/>
      <c r="OKL28" s="84"/>
      <c r="OKM28" s="84"/>
      <c r="OKN28" s="84"/>
      <c r="OKO28" s="84"/>
      <c r="OKP28" s="84"/>
      <c r="OKQ28" s="84"/>
      <c r="OKR28" s="84"/>
      <c r="OKS28" s="84"/>
      <c r="OKT28" s="84"/>
      <c r="OKU28" s="84"/>
      <c r="OKV28" s="84"/>
      <c r="OKW28" s="84"/>
      <c r="OKX28" s="84"/>
      <c r="OKY28" s="84"/>
      <c r="OKZ28" s="84"/>
      <c r="OLA28" s="84"/>
      <c r="OLB28" s="84"/>
      <c r="OLC28" s="84"/>
      <c r="OLD28" s="84"/>
      <c r="OLE28" s="84"/>
      <c r="OLF28" s="84"/>
      <c r="OLG28" s="84"/>
      <c r="OLH28" s="84"/>
      <c r="OLI28" s="84"/>
      <c r="OLJ28" s="84"/>
      <c r="OLK28" s="84"/>
      <c r="OLL28" s="84"/>
      <c r="OLM28" s="84"/>
      <c r="OLN28" s="84"/>
      <c r="OLO28" s="84"/>
      <c r="OLP28" s="84"/>
      <c r="OLQ28" s="84"/>
      <c r="OLR28" s="84"/>
      <c r="OLS28" s="84"/>
      <c r="OLT28" s="84"/>
      <c r="OLU28" s="84"/>
      <c r="OLV28" s="84"/>
      <c r="OLW28" s="84"/>
      <c r="OLX28" s="84"/>
      <c r="OLY28" s="84"/>
      <c r="OLZ28" s="84"/>
      <c r="OMA28" s="84"/>
      <c r="OMB28" s="84"/>
      <c r="OMC28" s="84"/>
      <c r="OMD28" s="84"/>
      <c r="OME28" s="84"/>
      <c r="OMF28" s="84"/>
      <c r="OMG28" s="84"/>
      <c r="OMH28" s="84"/>
      <c r="OMI28" s="84"/>
      <c r="OMJ28" s="84"/>
      <c r="OMK28" s="84"/>
      <c r="OML28" s="84"/>
      <c r="OMM28" s="84"/>
      <c r="OMN28" s="84"/>
      <c r="OMO28" s="84"/>
      <c r="OMP28" s="84"/>
      <c r="OMQ28" s="84"/>
      <c r="OMR28" s="84"/>
      <c r="OMS28" s="84"/>
      <c r="OMT28" s="84"/>
      <c r="OMU28" s="84"/>
      <c r="OMV28" s="84"/>
      <c r="OMW28" s="84"/>
      <c r="OMX28" s="84"/>
      <c r="OMY28" s="84"/>
      <c r="OMZ28" s="84"/>
      <c r="ONA28" s="84"/>
      <c r="ONB28" s="84"/>
      <c r="ONC28" s="84"/>
      <c r="OND28" s="84"/>
      <c r="ONE28" s="84"/>
      <c r="ONF28" s="84"/>
      <c r="ONG28" s="84"/>
      <c r="ONH28" s="84"/>
      <c r="ONI28" s="84"/>
      <c r="ONJ28" s="84"/>
      <c r="ONK28" s="84"/>
      <c r="ONL28" s="84"/>
      <c r="ONM28" s="84"/>
      <c r="ONN28" s="84"/>
      <c r="ONO28" s="84"/>
      <c r="ONP28" s="84"/>
      <c r="ONQ28" s="84"/>
      <c r="ONR28" s="84"/>
      <c r="ONS28" s="84"/>
      <c r="ONT28" s="84"/>
      <c r="ONU28" s="84"/>
      <c r="ONV28" s="84"/>
      <c r="ONW28" s="84"/>
      <c r="ONX28" s="84"/>
      <c r="ONY28" s="84"/>
      <c r="ONZ28" s="84"/>
      <c r="OOA28" s="84"/>
      <c r="OOB28" s="84"/>
      <c r="OOC28" s="84"/>
      <c r="OOD28" s="84"/>
      <c r="OOE28" s="84"/>
      <c r="OOF28" s="84"/>
      <c r="OOG28" s="84"/>
      <c r="OOH28" s="84"/>
      <c r="OOI28" s="84"/>
      <c r="OOJ28" s="84"/>
      <c r="OOK28" s="84"/>
      <c r="OOL28" s="84"/>
      <c r="OOM28" s="84"/>
      <c r="OON28" s="84"/>
      <c r="OOO28" s="84"/>
      <c r="OOP28" s="84"/>
      <c r="OOQ28" s="84"/>
      <c r="OOR28" s="84"/>
      <c r="OOS28" s="84"/>
      <c r="OOT28" s="84"/>
      <c r="OOU28" s="84"/>
      <c r="OOV28" s="84"/>
      <c r="OOW28" s="84"/>
      <c r="OOX28" s="84"/>
      <c r="OOY28" s="84"/>
      <c r="OOZ28" s="84"/>
      <c r="OPA28" s="84"/>
      <c r="OPB28" s="84"/>
      <c r="OPC28" s="84"/>
      <c r="OPD28" s="84"/>
      <c r="OPE28" s="84"/>
      <c r="OPF28" s="84"/>
      <c r="OPG28" s="84"/>
      <c r="OPH28" s="84"/>
      <c r="OPI28" s="84"/>
      <c r="OPJ28" s="84"/>
      <c r="OPK28" s="84"/>
      <c r="OPL28" s="84"/>
      <c r="OPM28" s="84"/>
      <c r="OPN28" s="84"/>
      <c r="OPO28" s="84"/>
      <c r="OPP28" s="84"/>
      <c r="OPQ28" s="84"/>
      <c r="OPR28" s="84"/>
      <c r="OPS28" s="84"/>
      <c r="OPT28" s="84"/>
      <c r="OPU28" s="84"/>
      <c r="OPV28" s="84"/>
      <c r="OPW28" s="84"/>
      <c r="OPX28" s="84"/>
      <c r="OPY28" s="84"/>
      <c r="OPZ28" s="84"/>
      <c r="OQA28" s="84"/>
      <c r="OQB28" s="84"/>
      <c r="OQC28" s="84"/>
      <c r="OQD28" s="84"/>
      <c r="OQE28" s="84"/>
      <c r="OQF28" s="84"/>
      <c r="OQG28" s="84"/>
      <c r="OQH28" s="84"/>
      <c r="OQI28" s="84"/>
      <c r="OQJ28" s="84"/>
      <c r="OQK28" s="84"/>
      <c r="OQL28" s="84"/>
      <c r="OQM28" s="84"/>
      <c r="OQN28" s="84"/>
      <c r="OQO28" s="84"/>
      <c r="OQP28" s="84"/>
      <c r="OQQ28" s="84"/>
      <c r="OQR28" s="84"/>
      <c r="OQS28" s="84"/>
      <c r="OQT28" s="84"/>
      <c r="OQU28" s="84"/>
      <c r="OQV28" s="84"/>
      <c r="OQW28" s="84"/>
      <c r="OQX28" s="84"/>
      <c r="OQY28" s="84"/>
      <c r="OQZ28" s="84"/>
      <c r="ORA28" s="84"/>
      <c r="ORB28" s="84"/>
      <c r="ORC28" s="84"/>
      <c r="ORD28" s="84"/>
      <c r="ORE28" s="84"/>
      <c r="ORF28" s="84"/>
      <c r="ORG28" s="84"/>
      <c r="ORH28" s="84"/>
      <c r="ORI28" s="84"/>
      <c r="ORJ28" s="84"/>
      <c r="ORK28" s="84"/>
      <c r="ORL28" s="84"/>
      <c r="ORM28" s="84"/>
      <c r="ORN28" s="84"/>
      <c r="ORO28" s="84"/>
      <c r="ORP28" s="84"/>
      <c r="ORQ28" s="84"/>
      <c r="ORR28" s="84"/>
      <c r="ORS28" s="84"/>
      <c r="ORT28" s="84"/>
      <c r="ORU28" s="84"/>
      <c r="ORV28" s="84"/>
      <c r="ORW28" s="84"/>
      <c r="ORX28" s="84"/>
      <c r="ORY28" s="84"/>
      <c r="ORZ28" s="84"/>
      <c r="OSA28" s="84"/>
      <c r="OSB28" s="84"/>
      <c r="OSC28" s="84"/>
      <c r="OSD28" s="84"/>
      <c r="OSE28" s="84"/>
      <c r="OSF28" s="84"/>
      <c r="OSG28" s="84"/>
      <c r="OSH28" s="84"/>
      <c r="OSI28" s="84"/>
      <c r="OSJ28" s="84"/>
      <c r="OSK28" s="84"/>
      <c r="OSL28" s="84"/>
      <c r="OSM28" s="84"/>
      <c r="OSN28" s="84"/>
      <c r="OSO28" s="84"/>
      <c r="OSP28" s="84"/>
      <c r="OSQ28" s="84"/>
      <c r="OSR28" s="84"/>
      <c r="OSS28" s="84"/>
      <c r="OST28" s="84"/>
      <c r="OSU28" s="84"/>
      <c r="OSV28" s="84"/>
      <c r="OSW28" s="84"/>
      <c r="OSX28" s="84"/>
      <c r="OSY28" s="84"/>
      <c r="OSZ28" s="84"/>
      <c r="OTA28" s="84"/>
      <c r="OTB28" s="84"/>
      <c r="OTC28" s="84"/>
      <c r="OTD28" s="84"/>
      <c r="OTE28" s="84"/>
      <c r="OTF28" s="84"/>
      <c r="OTG28" s="84"/>
      <c r="OTH28" s="84"/>
      <c r="OTI28" s="84"/>
      <c r="OTJ28" s="84"/>
      <c r="OTK28" s="84"/>
      <c r="OTL28" s="84"/>
      <c r="OTM28" s="84"/>
      <c r="OTN28" s="84"/>
      <c r="OTO28" s="84"/>
      <c r="OTP28" s="84"/>
      <c r="OTQ28" s="84"/>
      <c r="OTR28" s="84"/>
      <c r="OTS28" s="84"/>
      <c r="OTT28" s="84"/>
      <c r="OTU28" s="84"/>
      <c r="OTV28" s="84"/>
      <c r="OTW28" s="84"/>
      <c r="OTX28" s="84"/>
      <c r="OTY28" s="84"/>
      <c r="OTZ28" s="84"/>
      <c r="OUA28" s="84"/>
      <c r="OUB28" s="84"/>
      <c r="OUC28" s="84"/>
      <c r="OUD28" s="84"/>
      <c r="OUE28" s="84"/>
      <c r="OUF28" s="84"/>
      <c r="OUG28" s="84"/>
      <c r="OUH28" s="84"/>
      <c r="OUI28" s="84"/>
      <c r="OUJ28" s="84"/>
      <c r="OUK28" s="84"/>
      <c r="OUL28" s="84"/>
      <c r="OUM28" s="84"/>
      <c r="OUN28" s="84"/>
      <c r="OUO28" s="84"/>
      <c r="OUP28" s="84"/>
      <c r="OUQ28" s="84"/>
      <c r="OUR28" s="84"/>
      <c r="OUS28" s="84"/>
      <c r="OUT28" s="84"/>
      <c r="OUU28" s="84"/>
      <c r="OUV28" s="84"/>
      <c r="OUW28" s="84"/>
      <c r="OUX28" s="84"/>
      <c r="OUY28" s="84"/>
      <c r="OUZ28" s="84"/>
      <c r="OVA28" s="84"/>
      <c r="OVB28" s="84"/>
      <c r="OVC28" s="84"/>
      <c r="OVD28" s="84"/>
      <c r="OVE28" s="84"/>
      <c r="OVF28" s="84"/>
      <c r="OVG28" s="84"/>
      <c r="OVH28" s="84"/>
      <c r="OVI28" s="84"/>
      <c r="OVJ28" s="84"/>
      <c r="OVK28" s="84"/>
      <c r="OVL28" s="84"/>
      <c r="OVM28" s="84"/>
      <c r="OVN28" s="84"/>
      <c r="OVO28" s="84"/>
      <c r="OVP28" s="84"/>
      <c r="OVQ28" s="84"/>
      <c r="OVR28" s="84"/>
      <c r="OVS28" s="84"/>
      <c r="OVT28" s="84"/>
      <c r="OVU28" s="84"/>
      <c r="OVV28" s="84"/>
      <c r="OVW28" s="84"/>
      <c r="OVX28" s="84"/>
      <c r="OVY28" s="84"/>
      <c r="OVZ28" s="84"/>
      <c r="OWA28" s="84"/>
      <c r="OWB28" s="84"/>
      <c r="OWC28" s="84"/>
      <c r="OWD28" s="84"/>
      <c r="OWE28" s="84"/>
      <c r="OWF28" s="84"/>
      <c r="OWG28" s="84"/>
      <c r="OWH28" s="84"/>
      <c r="OWI28" s="84"/>
      <c r="OWJ28" s="84"/>
      <c r="OWK28" s="84"/>
      <c r="OWL28" s="84"/>
      <c r="OWM28" s="84"/>
      <c r="OWN28" s="84"/>
      <c r="OWO28" s="84"/>
      <c r="OWP28" s="84"/>
      <c r="OWQ28" s="84"/>
      <c r="OWR28" s="84"/>
      <c r="OWS28" s="84"/>
      <c r="OWT28" s="84"/>
      <c r="OWU28" s="84"/>
      <c r="OWV28" s="84"/>
      <c r="OWW28" s="84"/>
      <c r="OWX28" s="84"/>
      <c r="OWY28" s="84"/>
      <c r="OWZ28" s="84"/>
      <c r="OXA28" s="84"/>
      <c r="OXB28" s="84"/>
      <c r="OXC28" s="84"/>
      <c r="OXD28" s="84"/>
      <c r="OXE28" s="84"/>
      <c r="OXF28" s="84"/>
      <c r="OXG28" s="84"/>
      <c r="OXH28" s="84"/>
      <c r="OXI28" s="84"/>
      <c r="OXJ28" s="84"/>
      <c r="OXK28" s="84"/>
      <c r="OXL28" s="84"/>
      <c r="OXM28" s="84"/>
      <c r="OXN28" s="84"/>
      <c r="OXO28" s="84"/>
      <c r="OXP28" s="84"/>
      <c r="OXQ28" s="84"/>
      <c r="OXR28" s="84"/>
      <c r="OXS28" s="84"/>
      <c r="OXT28" s="84"/>
      <c r="OXU28" s="84"/>
      <c r="OXV28" s="84"/>
      <c r="OXW28" s="84"/>
      <c r="OXX28" s="84"/>
      <c r="OXY28" s="84"/>
      <c r="OXZ28" s="84"/>
      <c r="OYA28" s="84"/>
      <c r="OYB28" s="84"/>
      <c r="OYC28" s="84"/>
      <c r="OYD28" s="84"/>
      <c r="OYE28" s="84"/>
      <c r="OYF28" s="84"/>
      <c r="OYG28" s="84"/>
      <c r="OYH28" s="84"/>
      <c r="OYI28" s="84"/>
      <c r="OYJ28" s="84"/>
      <c r="OYK28" s="84"/>
      <c r="OYL28" s="84"/>
      <c r="OYM28" s="84"/>
      <c r="OYN28" s="84"/>
      <c r="OYO28" s="84"/>
      <c r="OYP28" s="84"/>
      <c r="OYQ28" s="84"/>
      <c r="OYR28" s="84"/>
      <c r="OYS28" s="84"/>
      <c r="OYT28" s="84"/>
      <c r="OYU28" s="84"/>
      <c r="OYV28" s="84"/>
      <c r="OYW28" s="84"/>
      <c r="OYX28" s="84"/>
      <c r="OYY28" s="84"/>
      <c r="OYZ28" s="84"/>
      <c r="OZA28" s="84"/>
      <c r="OZB28" s="84"/>
      <c r="OZC28" s="84"/>
      <c r="OZD28" s="84"/>
      <c r="OZE28" s="84"/>
      <c r="OZF28" s="84"/>
      <c r="OZG28" s="84"/>
      <c r="OZH28" s="84"/>
      <c r="OZI28" s="84"/>
      <c r="OZJ28" s="84"/>
      <c r="OZK28" s="84"/>
      <c r="OZL28" s="84"/>
      <c r="OZM28" s="84"/>
      <c r="OZN28" s="84"/>
      <c r="OZO28" s="84"/>
      <c r="OZP28" s="84"/>
      <c r="OZQ28" s="84"/>
      <c r="OZR28" s="84"/>
      <c r="OZS28" s="84"/>
      <c r="OZT28" s="84"/>
      <c r="OZU28" s="84"/>
      <c r="OZV28" s="84"/>
      <c r="OZW28" s="84"/>
      <c r="OZX28" s="84"/>
      <c r="OZY28" s="84"/>
      <c r="OZZ28" s="84"/>
      <c r="PAA28" s="84"/>
      <c r="PAB28" s="84"/>
      <c r="PAC28" s="84"/>
      <c r="PAD28" s="84"/>
      <c r="PAE28" s="84"/>
      <c r="PAF28" s="84"/>
      <c r="PAG28" s="84"/>
      <c r="PAH28" s="84"/>
      <c r="PAI28" s="84"/>
      <c r="PAJ28" s="84"/>
      <c r="PAK28" s="84"/>
      <c r="PAL28" s="84"/>
      <c r="PAM28" s="84"/>
      <c r="PAN28" s="84"/>
      <c r="PAO28" s="84"/>
      <c r="PAP28" s="84"/>
      <c r="PAQ28" s="84"/>
      <c r="PAR28" s="84"/>
      <c r="PAS28" s="84"/>
      <c r="PAT28" s="84"/>
      <c r="PAU28" s="84"/>
      <c r="PAV28" s="84"/>
      <c r="PAW28" s="84"/>
      <c r="PAX28" s="84"/>
      <c r="PAY28" s="84"/>
      <c r="PAZ28" s="84"/>
      <c r="PBA28" s="84"/>
      <c r="PBB28" s="84"/>
      <c r="PBC28" s="84"/>
      <c r="PBD28" s="84"/>
      <c r="PBE28" s="84"/>
      <c r="PBF28" s="84"/>
      <c r="PBG28" s="84"/>
      <c r="PBH28" s="84"/>
      <c r="PBI28" s="84"/>
      <c r="PBJ28" s="84"/>
      <c r="PBK28" s="84"/>
      <c r="PBL28" s="84"/>
      <c r="PBM28" s="84"/>
      <c r="PBN28" s="84"/>
      <c r="PBO28" s="84"/>
      <c r="PBP28" s="84"/>
      <c r="PBQ28" s="84"/>
      <c r="PBR28" s="84"/>
      <c r="PBS28" s="84"/>
      <c r="PBT28" s="84"/>
      <c r="PBU28" s="84"/>
      <c r="PBV28" s="84"/>
      <c r="PBW28" s="84"/>
      <c r="PBX28" s="84"/>
      <c r="PBY28" s="84"/>
      <c r="PBZ28" s="84"/>
      <c r="PCA28" s="84"/>
      <c r="PCB28" s="84"/>
      <c r="PCC28" s="84"/>
      <c r="PCD28" s="84"/>
      <c r="PCE28" s="84"/>
      <c r="PCF28" s="84"/>
      <c r="PCG28" s="84"/>
      <c r="PCH28" s="84"/>
      <c r="PCI28" s="84"/>
      <c r="PCJ28" s="84"/>
      <c r="PCK28" s="84"/>
      <c r="PCL28" s="84"/>
      <c r="PCM28" s="84"/>
      <c r="PCN28" s="84"/>
      <c r="PCO28" s="84"/>
      <c r="PCP28" s="84"/>
      <c r="PCQ28" s="84"/>
      <c r="PCR28" s="84"/>
      <c r="PCS28" s="84"/>
      <c r="PCT28" s="84"/>
      <c r="PCU28" s="84"/>
      <c r="PCV28" s="84"/>
      <c r="PCW28" s="84"/>
      <c r="PCX28" s="84"/>
      <c r="PCY28" s="84"/>
      <c r="PCZ28" s="84"/>
      <c r="PDA28" s="84"/>
      <c r="PDB28" s="84"/>
      <c r="PDC28" s="84"/>
      <c r="PDD28" s="84"/>
      <c r="PDE28" s="84"/>
      <c r="PDF28" s="84"/>
      <c r="PDG28" s="84"/>
      <c r="PDH28" s="84"/>
      <c r="PDI28" s="84"/>
      <c r="PDJ28" s="84"/>
      <c r="PDK28" s="84"/>
      <c r="PDL28" s="84"/>
      <c r="PDM28" s="84"/>
      <c r="PDN28" s="84"/>
      <c r="PDO28" s="84"/>
      <c r="PDP28" s="84"/>
      <c r="PDQ28" s="84"/>
      <c r="PDR28" s="84"/>
      <c r="PDS28" s="84"/>
      <c r="PDT28" s="84"/>
      <c r="PDU28" s="84"/>
      <c r="PDV28" s="84"/>
      <c r="PDW28" s="84"/>
      <c r="PDX28" s="84"/>
      <c r="PDY28" s="84"/>
      <c r="PDZ28" s="84"/>
      <c r="PEA28" s="84"/>
      <c r="PEB28" s="84"/>
      <c r="PEC28" s="84"/>
      <c r="PED28" s="84"/>
      <c r="PEE28" s="84"/>
      <c r="PEF28" s="84"/>
      <c r="PEG28" s="84"/>
      <c r="PEH28" s="84"/>
      <c r="PEI28" s="84"/>
      <c r="PEJ28" s="84"/>
      <c r="PEK28" s="84"/>
      <c r="PEL28" s="84"/>
      <c r="PEM28" s="84"/>
      <c r="PEN28" s="84"/>
      <c r="PEO28" s="84"/>
      <c r="PEP28" s="84"/>
      <c r="PEQ28" s="84"/>
      <c r="PER28" s="84"/>
      <c r="PES28" s="84"/>
      <c r="PET28" s="84"/>
      <c r="PEU28" s="84"/>
      <c r="PEV28" s="84"/>
      <c r="PEW28" s="84"/>
      <c r="PEX28" s="84"/>
      <c r="PEY28" s="84"/>
      <c r="PEZ28" s="84"/>
      <c r="PFA28" s="84"/>
      <c r="PFB28" s="84"/>
      <c r="PFC28" s="84"/>
      <c r="PFD28" s="84"/>
      <c r="PFE28" s="84"/>
      <c r="PFF28" s="84"/>
      <c r="PFG28" s="84"/>
      <c r="PFH28" s="84"/>
      <c r="PFI28" s="84"/>
      <c r="PFJ28" s="84"/>
      <c r="PFK28" s="84"/>
      <c r="PFL28" s="84"/>
      <c r="PFM28" s="84"/>
      <c r="PFN28" s="84"/>
      <c r="PFO28" s="84"/>
      <c r="PFP28" s="84"/>
      <c r="PFQ28" s="84"/>
      <c r="PFR28" s="84"/>
      <c r="PFS28" s="84"/>
      <c r="PFT28" s="84"/>
      <c r="PFU28" s="84"/>
      <c r="PFV28" s="84"/>
      <c r="PFW28" s="84"/>
      <c r="PFX28" s="84"/>
      <c r="PFY28" s="84"/>
      <c r="PFZ28" s="84"/>
      <c r="PGA28" s="84"/>
      <c r="PGB28" s="84"/>
      <c r="PGC28" s="84"/>
      <c r="PGD28" s="84"/>
      <c r="PGE28" s="84"/>
      <c r="PGF28" s="84"/>
      <c r="PGG28" s="84"/>
      <c r="PGH28" s="84"/>
      <c r="PGI28" s="84"/>
      <c r="PGJ28" s="84"/>
      <c r="PGK28" s="84"/>
      <c r="PGL28" s="84"/>
      <c r="PGM28" s="84"/>
      <c r="PGN28" s="84"/>
      <c r="PGO28" s="84"/>
      <c r="PGP28" s="84"/>
      <c r="PGQ28" s="84"/>
      <c r="PGR28" s="84"/>
      <c r="PGS28" s="84"/>
      <c r="PGT28" s="84"/>
      <c r="PGU28" s="84"/>
      <c r="PGV28" s="84"/>
      <c r="PGW28" s="84"/>
      <c r="PGX28" s="84"/>
      <c r="PGY28" s="84"/>
      <c r="PGZ28" s="84"/>
      <c r="PHA28" s="84"/>
      <c r="PHB28" s="84"/>
      <c r="PHC28" s="84"/>
      <c r="PHD28" s="84"/>
      <c r="PHE28" s="84"/>
      <c r="PHF28" s="84"/>
      <c r="PHG28" s="84"/>
      <c r="PHH28" s="84"/>
      <c r="PHI28" s="84"/>
      <c r="PHJ28" s="84"/>
      <c r="PHK28" s="84"/>
      <c r="PHL28" s="84"/>
      <c r="PHM28" s="84"/>
      <c r="PHN28" s="84"/>
      <c r="PHO28" s="84"/>
      <c r="PHP28" s="84"/>
      <c r="PHQ28" s="84"/>
      <c r="PHR28" s="84"/>
      <c r="PHS28" s="84"/>
      <c r="PHT28" s="84"/>
      <c r="PHU28" s="84"/>
      <c r="PHV28" s="84"/>
      <c r="PHW28" s="84"/>
      <c r="PHX28" s="84"/>
      <c r="PHY28" s="84"/>
      <c r="PHZ28" s="84"/>
      <c r="PIA28" s="84"/>
      <c r="PIB28" s="84"/>
      <c r="PIC28" s="84"/>
      <c r="PID28" s="84"/>
      <c r="PIE28" s="84"/>
      <c r="PIF28" s="84"/>
      <c r="PIG28" s="84"/>
      <c r="PIH28" s="84"/>
      <c r="PII28" s="84"/>
      <c r="PIJ28" s="84"/>
      <c r="PIK28" s="84"/>
      <c r="PIL28" s="84"/>
      <c r="PIM28" s="84"/>
      <c r="PIN28" s="84"/>
      <c r="PIO28" s="84"/>
      <c r="PIP28" s="84"/>
      <c r="PIQ28" s="84"/>
      <c r="PIR28" s="84"/>
      <c r="PIS28" s="84"/>
      <c r="PIT28" s="84"/>
      <c r="PIU28" s="84"/>
      <c r="PIV28" s="84"/>
      <c r="PIW28" s="84"/>
      <c r="PIX28" s="84"/>
      <c r="PIY28" s="84"/>
      <c r="PIZ28" s="84"/>
      <c r="PJA28" s="84"/>
      <c r="PJB28" s="84"/>
      <c r="PJC28" s="84"/>
      <c r="PJD28" s="84"/>
      <c r="PJE28" s="84"/>
      <c r="PJF28" s="84"/>
      <c r="PJG28" s="84"/>
      <c r="PJH28" s="84"/>
      <c r="PJI28" s="84"/>
      <c r="PJJ28" s="84"/>
      <c r="PJK28" s="84"/>
      <c r="PJL28" s="84"/>
      <c r="PJM28" s="84"/>
      <c r="PJN28" s="84"/>
      <c r="PJO28" s="84"/>
      <c r="PJP28" s="84"/>
      <c r="PJQ28" s="84"/>
      <c r="PJR28" s="84"/>
      <c r="PJS28" s="84"/>
      <c r="PJT28" s="84"/>
      <c r="PJU28" s="84"/>
      <c r="PJV28" s="84"/>
      <c r="PJW28" s="84"/>
      <c r="PJX28" s="84"/>
      <c r="PJY28" s="84"/>
      <c r="PJZ28" s="84"/>
      <c r="PKA28" s="84"/>
      <c r="PKB28" s="84"/>
      <c r="PKC28" s="84"/>
      <c r="PKD28" s="84"/>
      <c r="PKE28" s="84"/>
      <c r="PKF28" s="84"/>
      <c r="PKG28" s="84"/>
      <c r="PKH28" s="84"/>
      <c r="PKI28" s="84"/>
      <c r="PKJ28" s="84"/>
      <c r="PKK28" s="84"/>
      <c r="PKL28" s="84"/>
      <c r="PKM28" s="84"/>
      <c r="PKN28" s="84"/>
      <c r="PKO28" s="84"/>
      <c r="PKP28" s="84"/>
      <c r="PKQ28" s="84"/>
      <c r="PKR28" s="84"/>
      <c r="PKS28" s="84"/>
      <c r="PKT28" s="84"/>
      <c r="PKU28" s="84"/>
      <c r="PKV28" s="84"/>
      <c r="PKW28" s="84"/>
      <c r="PKX28" s="84"/>
      <c r="PKY28" s="84"/>
      <c r="PKZ28" s="84"/>
      <c r="PLA28" s="84"/>
      <c r="PLB28" s="84"/>
      <c r="PLC28" s="84"/>
      <c r="PLD28" s="84"/>
      <c r="PLE28" s="84"/>
      <c r="PLF28" s="84"/>
      <c r="PLG28" s="84"/>
      <c r="PLH28" s="84"/>
      <c r="PLI28" s="84"/>
      <c r="PLJ28" s="84"/>
      <c r="PLK28" s="84"/>
      <c r="PLL28" s="84"/>
      <c r="PLM28" s="84"/>
      <c r="PLN28" s="84"/>
      <c r="PLO28" s="84"/>
      <c r="PLP28" s="84"/>
      <c r="PLQ28" s="84"/>
      <c r="PLR28" s="84"/>
      <c r="PLS28" s="84"/>
      <c r="PLT28" s="84"/>
      <c r="PLU28" s="84"/>
      <c r="PLV28" s="84"/>
      <c r="PLW28" s="84"/>
      <c r="PLX28" s="84"/>
      <c r="PLY28" s="84"/>
      <c r="PLZ28" s="84"/>
      <c r="PMA28" s="84"/>
      <c r="PMB28" s="84"/>
      <c r="PMC28" s="84"/>
      <c r="PMD28" s="84"/>
      <c r="PME28" s="84"/>
      <c r="PMF28" s="84"/>
      <c r="PMG28" s="84"/>
      <c r="PMH28" s="84"/>
      <c r="PMI28" s="84"/>
      <c r="PMJ28" s="84"/>
      <c r="PMK28" s="84"/>
      <c r="PML28" s="84"/>
      <c r="PMM28" s="84"/>
      <c r="PMN28" s="84"/>
      <c r="PMO28" s="84"/>
      <c r="PMP28" s="84"/>
      <c r="PMQ28" s="84"/>
      <c r="PMR28" s="84"/>
      <c r="PMS28" s="84"/>
      <c r="PMT28" s="84"/>
      <c r="PMU28" s="84"/>
      <c r="PMV28" s="84"/>
      <c r="PMW28" s="84"/>
      <c r="PMX28" s="84"/>
      <c r="PMY28" s="84"/>
      <c r="PMZ28" s="84"/>
      <c r="PNA28" s="84"/>
      <c r="PNB28" s="84"/>
      <c r="PNC28" s="84"/>
      <c r="PND28" s="84"/>
      <c r="PNE28" s="84"/>
      <c r="PNF28" s="84"/>
      <c r="PNG28" s="84"/>
      <c r="PNH28" s="84"/>
      <c r="PNI28" s="84"/>
      <c r="PNJ28" s="84"/>
      <c r="PNK28" s="84"/>
      <c r="PNL28" s="84"/>
      <c r="PNM28" s="84"/>
      <c r="PNN28" s="84"/>
      <c r="PNO28" s="84"/>
      <c r="PNP28" s="84"/>
      <c r="PNQ28" s="84"/>
      <c r="PNR28" s="84"/>
      <c r="PNS28" s="84"/>
      <c r="PNT28" s="84"/>
      <c r="PNU28" s="84"/>
      <c r="PNV28" s="84"/>
      <c r="PNW28" s="84"/>
      <c r="PNX28" s="84"/>
      <c r="PNY28" s="84"/>
      <c r="PNZ28" s="84"/>
      <c r="POA28" s="84"/>
      <c r="POB28" s="84"/>
      <c r="POC28" s="84"/>
      <c r="POD28" s="84"/>
      <c r="POE28" s="84"/>
      <c r="POF28" s="84"/>
      <c r="POG28" s="84"/>
      <c r="POH28" s="84"/>
      <c r="POI28" s="84"/>
      <c r="POJ28" s="84"/>
      <c r="POK28" s="84"/>
      <c r="POL28" s="84"/>
      <c r="POM28" s="84"/>
      <c r="PON28" s="84"/>
      <c r="POO28" s="84"/>
      <c r="POP28" s="84"/>
      <c r="POQ28" s="84"/>
      <c r="POR28" s="84"/>
      <c r="POS28" s="84"/>
      <c r="POT28" s="84"/>
      <c r="POU28" s="84"/>
      <c r="POV28" s="84"/>
      <c r="POW28" s="84"/>
      <c r="POX28" s="84"/>
      <c r="POY28" s="84"/>
      <c r="POZ28" s="84"/>
      <c r="PPA28" s="84"/>
      <c r="PPB28" s="84"/>
      <c r="PPC28" s="84"/>
      <c r="PPD28" s="84"/>
      <c r="PPE28" s="84"/>
      <c r="PPF28" s="84"/>
      <c r="PPG28" s="84"/>
      <c r="PPH28" s="84"/>
      <c r="PPI28" s="84"/>
      <c r="PPJ28" s="84"/>
      <c r="PPK28" s="84"/>
      <c r="PPL28" s="84"/>
      <c r="PPM28" s="84"/>
      <c r="PPN28" s="84"/>
      <c r="PPO28" s="84"/>
      <c r="PPP28" s="84"/>
      <c r="PPQ28" s="84"/>
      <c r="PPR28" s="84"/>
      <c r="PPS28" s="84"/>
      <c r="PPT28" s="84"/>
      <c r="PPU28" s="84"/>
      <c r="PPV28" s="84"/>
      <c r="PPW28" s="84"/>
      <c r="PPX28" s="84"/>
      <c r="PPY28" s="84"/>
      <c r="PPZ28" s="84"/>
      <c r="PQA28" s="84"/>
      <c r="PQB28" s="84"/>
      <c r="PQC28" s="84"/>
      <c r="PQD28" s="84"/>
      <c r="PQE28" s="84"/>
      <c r="PQF28" s="84"/>
      <c r="PQG28" s="84"/>
      <c r="PQH28" s="84"/>
      <c r="PQI28" s="84"/>
      <c r="PQJ28" s="84"/>
      <c r="PQK28" s="84"/>
      <c r="PQL28" s="84"/>
      <c r="PQM28" s="84"/>
      <c r="PQN28" s="84"/>
      <c r="PQO28" s="84"/>
      <c r="PQP28" s="84"/>
      <c r="PQQ28" s="84"/>
      <c r="PQR28" s="84"/>
      <c r="PQS28" s="84"/>
      <c r="PQT28" s="84"/>
      <c r="PQU28" s="84"/>
      <c r="PQV28" s="84"/>
      <c r="PQW28" s="84"/>
      <c r="PQX28" s="84"/>
      <c r="PQY28" s="84"/>
      <c r="PQZ28" s="84"/>
      <c r="PRA28" s="84"/>
      <c r="PRB28" s="84"/>
      <c r="PRC28" s="84"/>
      <c r="PRD28" s="84"/>
      <c r="PRE28" s="84"/>
      <c r="PRF28" s="84"/>
      <c r="PRG28" s="84"/>
      <c r="PRH28" s="84"/>
      <c r="PRI28" s="84"/>
      <c r="PRJ28" s="84"/>
      <c r="PRK28" s="84"/>
      <c r="PRL28" s="84"/>
      <c r="PRM28" s="84"/>
      <c r="PRN28" s="84"/>
      <c r="PRO28" s="84"/>
      <c r="PRP28" s="84"/>
      <c r="PRQ28" s="84"/>
      <c r="PRR28" s="84"/>
      <c r="PRS28" s="84"/>
      <c r="PRT28" s="84"/>
      <c r="PRU28" s="84"/>
      <c r="PRV28" s="84"/>
      <c r="PRW28" s="84"/>
      <c r="PRX28" s="84"/>
      <c r="PRY28" s="84"/>
      <c r="PRZ28" s="84"/>
      <c r="PSA28" s="84"/>
      <c r="PSB28" s="84"/>
      <c r="PSC28" s="84"/>
      <c r="PSD28" s="84"/>
      <c r="PSE28" s="84"/>
      <c r="PSF28" s="84"/>
      <c r="PSG28" s="84"/>
      <c r="PSH28" s="84"/>
      <c r="PSI28" s="84"/>
      <c r="PSJ28" s="84"/>
      <c r="PSK28" s="84"/>
      <c r="PSL28" s="84"/>
      <c r="PSM28" s="84"/>
      <c r="PSN28" s="84"/>
      <c r="PSO28" s="84"/>
      <c r="PSP28" s="84"/>
      <c r="PSQ28" s="84"/>
      <c r="PSR28" s="84"/>
      <c r="PSS28" s="84"/>
      <c r="PST28" s="84"/>
      <c r="PSU28" s="84"/>
      <c r="PSV28" s="84"/>
      <c r="PSW28" s="84"/>
      <c r="PSX28" s="84"/>
      <c r="PSY28" s="84"/>
      <c r="PSZ28" s="84"/>
      <c r="PTA28" s="84"/>
      <c r="PTB28" s="84"/>
      <c r="PTC28" s="84"/>
      <c r="PTD28" s="84"/>
      <c r="PTE28" s="84"/>
      <c r="PTF28" s="84"/>
      <c r="PTG28" s="84"/>
      <c r="PTH28" s="84"/>
      <c r="PTI28" s="84"/>
      <c r="PTJ28" s="84"/>
      <c r="PTK28" s="84"/>
      <c r="PTL28" s="84"/>
      <c r="PTM28" s="84"/>
      <c r="PTN28" s="84"/>
      <c r="PTO28" s="84"/>
      <c r="PTP28" s="84"/>
      <c r="PTQ28" s="84"/>
      <c r="PTR28" s="84"/>
      <c r="PTS28" s="84"/>
      <c r="PTT28" s="84"/>
      <c r="PTU28" s="84"/>
      <c r="PTV28" s="84"/>
      <c r="PTW28" s="84"/>
      <c r="PTX28" s="84"/>
      <c r="PTY28" s="84"/>
      <c r="PTZ28" s="84"/>
      <c r="PUA28" s="84"/>
      <c r="PUB28" s="84"/>
      <c r="PUC28" s="84"/>
      <c r="PUD28" s="84"/>
      <c r="PUE28" s="84"/>
      <c r="PUF28" s="84"/>
      <c r="PUG28" s="84"/>
      <c r="PUH28" s="84"/>
      <c r="PUI28" s="84"/>
      <c r="PUJ28" s="84"/>
      <c r="PUK28" s="84"/>
      <c r="PUL28" s="84"/>
      <c r="PUM28" s="84"/>
      <c r="PUN28" s="84"/>
      <c r="PUO28" s="84"/>
      <c r="PUP28" s="84"/>
      <c r="PUQ28" s="84"/>
      <c r="PUR28" s="84"/>
      <c r="PUS28" s="84"/>
      <c r="PUT28" s="84"/>
      <c r="PUU28" s="84"/>
      <c r="PUV28" s="84"/>
      <c r="PUW28" s="84"/>
      <c r="PUX28" s="84"/>
      <c r="PUY28" s="84"/>
      <c r="PUZ28" s="84"/>
      <c r="PVA28" s="84"/>
      <c r="PVB28" s="84"/>
      <c r="PVC28" s="84"/>
      <c r="PVD28" s="84"/>
      <c r="PVE28" s="84"/>
      <c r="PVF28" s="84"/>
      <c r="PVG28" s="84"/>
      <c r="PVH28" s="84"/>
      <c r="PVI28" s="84"/>
      <c r="PVJ28" s="84"/>
      <c r="PVK28" s="84"/>
      <c r="PVL28" s="84"/>
      <c r="PVM28" s="84"/>
      <c r="PVN28" s="84"/>
      <c r="PVO28" s="84"/>
      <c r="PVP28" s="84"/>
      <c r="PVQ28" s="84"/>
      <c r="PVR28" s="84"/>
      <c r="PVS28" s="84"/>
      <c r="PVT28" s="84"/>
      <c r="PVU28" s="84"/>
      <c r="PVV28" s="84"/>
      <c r="PVW28" s="84"/>
      <c r="PVX28" s="84"/>
      <c r="PVY28" s="84"/>
      <c r="PVZ28" s="84"/>
      <c r="PWA28" s="84"/>
      <c r="PWB28" s="84"/>
      <c r="PWC28" s="84"/>
      <c r="PWD28" s="84"/>
      <c r="PWE28" s="84"/>
      <c r="PWF28" s="84"/>
      <c r="PWG28" s="84"/>
      <c r="PWH28" s="84"/>
      <c r="PWI28" s="84"/>
      <c r="PWJ28" s="84"/>
      <c r="PWK28" s="84"/>
      <c r="PWL28" s="84"/>
      <c r="PWM28" s="84"/>
      <c r="PWN28" s="84"/>
      <c r="PWO28" s="84"/>
      <c r="PWP28" s="84"/>
      <c r="PWQ28" s="84"/>
      <c r="PWR28" s="84"/>
      <c r="PWS28" s="84"/>
      <c r="PWT28" s="84"/>
      <c r="PWU28" s="84"/>
      <c r="PWV28" s="84"/>
      <c r="PWW28" s="84"/>
      <c r="PWX28" s="84"/>
      <c r="PWY28" s="84"/>
      <c r="PWZ28" s="84"/>
      <c r="PXA28" s="84"/>
      <c r="PXB28" s="84"/>
      <c r="PXC28" s="84"/>
      <c r="PXD28" s="84"/>
      <c r="PXE28" s="84"/>
      <c r="PXF28" s="84"/>
      <c r="PXG28" s="84"/>
      <c r="PXH28" s="84"/>
      <c r="PXI28" s="84"/>
      <c r="PXJ28" s="84"/>
      <c r="PXK28" s="84"/>
      <c r="PXL28" s="84"/>
      <c r="PXM28" s="84"/>
      <c r="PXN28" s="84"/>
      <c r="PXO28" s="84"/>
      <c r="PXP28" s="84"/>
      <c r="PXQ28" s="84"/>
      <c r="PXR28" s="84"/>
      <c r="PXS28" s="84"/>
      <c r="PXT28" s="84"/>
      <c r="PXU28" s="84"/>
      <c r="PXV28" s="84"/>
      <c r="PXW28" s="84"/>
      <c r="PXX28" s="84"/>
      <c r="PXY28" s="84"/>
      <c r="PXZ28" s="84"/>
      <c r="PYA28" s="84"/>
      <c r="PYB28" s="84"/>
      <c r="PYC28" s="84"/>
      <c r="PYD28" s="84"/>
      <c r="PYE28" s="84"/>
      <c r="PYF28" s="84"/>
      <c r="PYG28" s="84"/>
      <c r="PYH28" s="84"/>
      <c r="PYI28" s="84"/>
      <c r="PYJ28" s="84"/>
      <c r="PYK28" s="84"/>
      <c r="PYL28" s="84"/>
      <c r="PYM28" s="84"/>
      <c r="PYN28" s="84"/>
      <c r="PYO28" s="84"/>
      <c r="PYP28" s="84"/>
      <c r="PYQ28" s="84"/>
      <c r="PYR28" s="84"/>
      <c r="PYS28" s="84"/>
      <c r="PYT28" s="84"/>
      <c r="PYU28" s="84"/>
      <c r="PYV28" s="84"/>
      <c r="PYW28" s="84"/>
      <c r="PYX28" s="84"/>
      <c r="PYY28" s="84"/>
      <c r="PYZ28" s="84"/>
      <c r="PZA28" s="84"/>
      <c r="PZB28" s="84"/>
      <c r="PZC28" s="84"/>
      <c r="PZD28" s="84"/>
      <c r="PZE28" s="84"/>
      <c r="PZF28" s="84"/>
      <c r="PZG28" s="84"/>
      <c r="PZH28" s="84"/>
      <c r="PZI28" s="84"/>
      <c r="PZJ28" s="84"/>
      <c r="PZK28" s="84"/>
      <c r="PZL28" s="84"/>
      <c r="PZM28" s="84"/>
      <c r="PZN28" s="84"/>
      <c r="PZO28" s="84"/>
      <c r="PZP28" s="84"/>
      <c r="PZQ28" s="84"/>
      <c r="PZR28" s="84"/>
      <c r="PZS28" s="84"/>
      <c r="PZT28" s="84"/>
      <c r="PZU28" s="84"/>
      <c r="PZV28" s="84"/>
      <c r="PZW28" s="84"/>
      <c r="PZX28" s="84"/>
      <c r="PZY28" s="84"/>
      <c r="PZZ28" s="84"/>
      <c r="QAA28" s="84"/>
      <c r="QAB28" s="84"/>
      <c r="QAC28" s="84"/>
      <c r="QAD28" s="84"/>
      <c r="QAE28" s="84"/>
      <c r="QAF28" s="84"/>
      <c r="QAG28" s="84"/>
      <c r="QAH28" s="84"/>
      <c r="QAI28" s="84"/>
      <c r="QAJ28" s="84"/>
      <c r="QAK28" s="84"/>
      <c r="QAL28" s="84"/>
      <c r="QAM28" s="84"/>
      <c r="QAN28" s="84"/>
      <c r="QAO28" s="84"/>
      <c r="QAP28" s="84"/>
      <c r="QAQ28" s="84"/>
      <c r="QAR28" s="84"/>
      <c r="QAS28" s="84"/>
      <c r="QAT28" s="84"/>
      <c r="QAU28" s="84"/>
      <c r="QAV28" s="84"/>
      <c r="QAW28" s="84"/>
      <c r="QAX28" s="84"/>
      <c r="QAY28" s="84"/>
      <c r="QAZ28" s="84"/>
      <c r="QBA28" s="84"/>
      <c r="QBB28" s="84"/>
      <c r="QBC28" s="84"/>
      <c r="QBD28" s="84"/>
      <c r="QBE28" s="84"/>
      <c r="QBF28" s="84"/>
      <c r="QBG28" s="84"/>
      <c r="QBH28" s="84"/>
      <c r="QBI28" s="84"/>
      <c r="QBJ28" s="84"/>
      <c r="QBK28" s="84"/>
      <c r="QBL28" s="84"/>
      <c r="QBM28" s="84"/>
      <c r="QBN28" s="84"/>
      <c r="QBO28" s="84"/>
      <c r="QBP28" s="84"/>
      <c r="QBQ28" s="84"/>
      <c r="QBR28" s="84"/>
      <c r="QBS28" s="84"/>
      <c r="QBT28" s="84"/>
      <c r="QBU28" s="84"/>
      <c r="QBV28" s="84"/>
      <c r="QBW28" s="84"/>
      <c r="QBX28" s="84"/>
      <c r="QBY28" s="84"/>
      <c r="QBZ28" s="84"/>
      <c r="QCA28" s="84"/>
      <c r="QCB28" s="84"/>
      <c r="QCC28" s="84"/>
      <c r="QCD28" s="84"/>
      <c r="QCE28" s="84"/>
      <c r="QCF28" s="84"/>
      <c r="QCG28" s="84"/>
      <c r="QCH28" s="84"/>
      <c r="QCI28" s="84"/>
      <c r="QCJ28" s="84"/>
      <c r="QCK28" s="84"/>
      <c r="QCL28" s="84"/>
      <c r="QCM28" s="84"/>
      <c r="QCN28" s="84"/>
      <c r="QCO28" s="84"/>
      <c r="QCP28" s="84"/>
      <c r="QCQ28" s="84"/>
      <c r="QCR28" s="84"/>
      <c r="QCS28" s="84"/>
      <c r="QCT28" s="84"/>
      <c r="QCU28" s="84"/>
      <c r="QCV28" s="84"/>
      <c r="QCW28" s="84"/>
      <c r="QCX28" s="84"/>
      <c r="QCY28" s="84"/>
      <c r="QCZ28" s="84"/>
      <c r="QDA28" s="84"/>
      <c r="QDB28" s="84"/>
      <c r="QDC28" s="84"/>
      <c r="QDD28" s="84"/>
      <c r="QDE28" s="84"/>
      <c r="QDF28" s="84"/>
      <c r="QDG28" s="84"/>
      <c r="QDH28" s="84"/>
      <c r="QDI28" s="84"/>
      <c r="QDJ28" s="84"/>
      <c r="QDK28" s="84"/>
      <c r="QDL28" s="84"/>
      <c r="QDM28" s="84"/>
      <c r="QDN28" s="84"/>
      <c r="QDO28" s="84"/>
      <c r="QDP28" s="84"/>
      <c r="QDQ28" s="84"/>
      <c r="QDR28" s="84"/>
      <c r="QDS28" s="84"/>
      <c r="QDT28" s="84"/>
      <c r="QDU28" s="84"/>
      <c r="QDV28" s="84"/>
      <c r="QDW28" s="84"/>
      <c r="QDX28" s="84"/>
      <c r="QDY28" s="84"/>
      <c r="QDZ28" s="84"/>
      <c r="QEA28" s="84"/>
      <c r="QEB28" s="84"/>
      <c r="QEC28" s="84"/>
      <c r="QED28" s="84"/>
      <c r="QEE28" s="84"/>
      <c r="QEF28" s="84"/>
      <c r="QEG28" s="84"/>
      <c r="QEH28" s="84"/>
      <c r="QEI28" s="84"/>
      <c r="QEJ28" s="84"/>
      <c r="QEK28" s="84"/>
      <c r="QEL28" s="84"/>
      <c r="QEM28" s="84"/>
      <c r="QEN28" s="84"/>
      <c r="QEO28" s="84"/>
      <c r="QEP28" s="84"/>
      <c r="QEQ28" s="84"/>
      <c r="QER28" s="84"/>
      <c r="QES28" s="84"/>
      <c r="QET28" s="84"/>
      <c r="QEU28" s="84"/>
      <c r="QEV28" s="84"/>
      <c r="QEW28" s="84"/>
      <c r="QEX28" s="84"/>
      <c r="QEY28" s="84"/>
      <c r="QEZ28" s="84"/>
      <c r="QFA28" s="84"/>
      <c r="QFB28" s="84"/>
      <c r="QFC28" s="84"/>
      <c r="QFD28" s="84"/>
      <c r="QFE28" s="84"/>
      <c r="QFF28" s="84"/>
      <c r="QFG28" s="84"/>
      <c r="QFH28" s="84"/>
      <c r="QFI28" s="84"/>
      <c r="QFJ28" s="84"/>
      <c r="QFK28" s="84"/>
      <c r="QFL28" s="84"/>
      <c r="QFM28" s="84"/>
      <c r="QFN28" s="84"/>
      <c r="QFO28" s="84"/>
      <c r="QFP28" s="84"/>
      <c r="QFQ28" s="84"/>
      <c r="QFR28" s="84"/>
      <c r="QFS28" s="84"/>
      <c r="QFT28" s="84"/>
      <c r="QFU28" s="84"/>
      <c r="QFV28" s="84"/>
      <c r="QFW28" s="84"/>
      <c r="QFX28" s="84"/>
      <c r="QFY28" s="84"/>
      <c r="QFZ28" s="84"/>
      <c r="QGA28" s="84"/>
      <c r="QGB28" s="84"/>
      <c r="QGC28" s="84"/>
      <c r="QGD28" s="84"/>
      <c r="QGE28" s="84"/>
      <c r="QGF28" s="84"/>
      <c r="QGG28" s="84"/>
      <c r="QGH28" s="84"/>
      <c r="QGI28" s="84"/>
      <c r="QGJ28" s="84"/>
      <c r="QGK28" s="84"/>
      <c r="QGL28" s="84"/>
      <c r="QGM28" s="84"/>
      <c r="QGN28" s="84"/>
      <c r="QGO28" s="84"/>
      <c r="QGP28" s="84"/>
      <c r="QGQ28" s="84"/>
      <c r="QGR28" s="84"/>
      <c r="QGS28" s="84"/>
      <c r="QGT28" s="84"/>
      <c r="QGU28" s="84"/>
      <c r="QGV28" s="84"/>
      <c r="QGW28" s="84"/>
      <c r="QGX28" s="84"/>
      <c r="QGY28" s="84"/>
      <c r="QGZ28" s="84"/>
      <c r="QHA28" s="84"/>
      <c r="QHB28" s="84"/>
      <c r="QHC28" s="84"/>
      <c r="QHD28" s="84"/>
      <c r="QHE28" s="84"/>
      <c r="QHF28" s="84"/>
      <c r="QHG28" s="84"/>
      <c r="QHH28" s="84"/>
      <c r="QHI28" s="84"/>
      <c r="QHJ28" s="84"/>
      <c r="QHK28" s="84"/>
      <c r="QHL28" s="84"/>
      <c r="QHM28" s="84"/>
      <c r="QHN28" s="84"/>
      <c r="QHO28" s="84"/>
      <c r="QHP28" s="84"/>
      <c r="QHQ28" s="84"/>
      <c r="QHR28" s="84"/>
      <c r="QHS28" s="84"/>
      <c r="QHT28" s="84"/>
      <c r="QHU28" s="84"/>
      <c r="QHV28" s="84"/>
      <c r="QHW28" s="84"/>
      <c r="QHX28" s="84"/>
      <c r="QHY28" s="84"/>
      <c r="QHZ28" s="84"/>
      <c r="QIA28" s="84"/>
      <c r="QIB28" s="84"/>
      <c r="QIC28" s="84"/>
      <c r="QID28" s="84"/>
      <c r="QIE28" s="84"/>
      <c r="QIF28" s="84"/>
      <c r="QIG28" s="84"/>
      <c r="QIH28" s="84"/>
      <c r="QII28" s="84"/>
      <c r="QIJ28" s="84"/>
      <c r="QIK28" s="84"/>
      <c r="QIL28" s="84"/>
      <c r="QIM28" s="84"/>
      <c r="QIN28" s="84"/>
      <c r="QIO28" s="84"/>
      <c r="QIP28" s="84"/>
      <c r="QIQ28" s="84"/>
      <c r="QIR28" s="84"/>
      <c r="QIS28" s="84"/>
      <c r="QIT28" s="84"/>
      <c r="QIU28" s="84"/>
      <c r="QIV28" s="84"/>
      <c r="QIW28" s="84"/>
      <c r="QIX28" s="84"/>
      <c r="QIY28" s="84"/>
      <c r="QIZ28" s="84"/>
      <c r="QJA28" s="84"/>
      <c r="QJB28" s="84"/>
      <c r="QJC28" s="84"/>
      <c r="QJD28" s="84"/>
      <c r="QJE28" s="84"/>
      <c r="QJF28" s="84"/>
      <c r="QJG28" s="84"/>
      <c r="QJH28" s="84"/>
      <c r="QJI28" s="84"/>
      <c r="QJJ28" s="84"/>
      <c r="QJK28" s="84"/>
      <c r="QJL28" s="84"/>
      <c r="QJM28" s="84"/>
      <c r="QJN28" s="84"/>
      <c r="QJO28" s="84"/>
      <c r="QJP28" s="84"/>
      <c r="QJQ28" s="84"/>
      <c r="QJR28" s="84"/>
      <c r="QJS28" s="84"/>
      <c r="QJT28" s="84"/>
      <c r="QJU28" s="84"/>
      <c r="QJV28" s="84"/>
      <c r="QJW28" s="84"/>
      <c r="QJX28" s="84"/>
      <c r="QJY28" s="84"/>
      <c r="QJZ28" s="84"/>
      <c r="QKA28" s="84"/>
      <c r="QKB28" s="84"/>
      <c r="QKC28" s="84"/>
      <c r="QKD28" s="84"/>
      <c r="QKE28" s="84"/>
      <c r="QKF28" s="84"/>
      <c r="QKG28" s="84"/>
      <c r="QKH28" s="84"/>
      <c r="QKI28" s="84"/>
      <c r="QKJ28" s="84"/>
      <c r="QKK28" s="84"/>
      <c r="QKL28" s="84"/>
      <c r="QKM28" s="84"/>
      <c r="QKN28" s="84"/>
      <c r="QKO28" s="84"/>
      <c r="QKP28" s="84"/>
      <c r="QKQ28" s="84"/>
      <c r="QKR28" s="84"/>
      <c r="QKS28" s="84"/>
      <c r="QKT28" s="84"/>
      <c r="QKU28" s="84"/>
      <c r="QKV28" s="84"/>
      <c r="QKW28" s="84"/>
      <c r="QKX28" s="84"/>
      <c r="QKY28" s="84"/>
      <c r="QKZ28" s="84"/>
      <c r="QLA28" s="84"/>
      <c r="QLB28" s="84"/>
      <c r="QLC28" s="84"/>
      <c r="QLD28" s="84"/>
      <c r="QLE28" s="84"/>
      <c r="QLF28" s="84"/>
      <c r="QLG28" s="84"/>
      <c r="QLH28" s="84"/>
      <c r="QLI28" s="84"/>
      <c r="QLJ28" s="84"/>
      <c r="QLK28" s="84"/>
      <c r="QLL28" s="84"/>
      <c r="QLM28" s="84"/>
      <c r="QLN28" s="84"/>
      <c r="QLO28" s="84"/>
      <c r="QLP28" s="84"/>
      <c r="QLQ28" s="84"/>
      <c r="QLR28" s="84"/>
      <c r="QLS28" s="84"/>
      <c r="QLT28" s="84"/>
      <c r="QLU28" s="84"/>
      <c r="QLV28" s="84"/>
      <c r="QLW28" s="84"/>
      <c r="QLX28" s="84"/>
      <c r="QLY28" s="84"/>
      <c r="QLZ28" s="84"/>
      <c r="QMA28" s="84"/>
      <c r="QMB28" s="84"/>
      <c r="QMC28" s="84"/>
      <c r="QMD28" s="84"/>
      <c r="QME28" s="84"/>
      <c r="QMF28" s="84"/>
      <c r="QMG28" s="84"/>
      <c r="QMH28" s="84"/>
      <c r="QMI28" s="84"/>
      <c r="QMJ28" s="84"/>
      <c r="QMK28" s="84"/>
      <c r="QML28" s="84"/>
      <c r="QMM28" s="84"/>
      <c r="QMN28" s="84"/>
      <c r="QMO28" s="84"/>
      <c r="QMP28" s="84"/>
      <c r="QMQ28" s="84"/>
      <c r="QMR28" s="84"/>
      <c r="QMS28" s="84"/>
      <c r="QMT28" s="84"/>
      <c r="QMU28" s="84"/>
      <c r="QMV28" s="84"/>
      <c r="QMW28" s="84"/>
      <c r="QMX28" s="84"/>
      <c r="QMY28" s="84"/>
      <c r="QMZ28" s="84"/>
      <c r="QNA28" s="84"/>
      <c r="QNB28" s="84"/>
      <c r="QNC28" s="84"/>
      <c r="QND28" s="84"/>
      <c r="QNE28" s="84"/>
      <c r="QNF28" s="84"/>
      <c r="QNG28" s="84"/>
      <c r="QNH28" s="84"/>
      <c r="QNI28" s="84"/>
      <c r="QNJ28" s="84"/>
      <c r="QNK28" s="84"/>
      <c r="QNL28" s="84"/>
      <c r="QNM28" s="84"/>
      <c r="QNN28" s="84"/>
      <c r="QNO28" s="84"/>
      <c r="QNP28" s="84"/>
      <c r="QNQ28" s="84"/>
      <c r="QNR28" s="84"/>
      <c r="QNS28" s="84"/>
      <c r="QNT28" s="84"/>
      <c r="QNU28" s="84"/>
      <c r="QNV28" s="84"/>
      <c r="QNW28" s="84"/>
      <c r="QNX28" s="84"/>
      <c r="QNY28" s="84"/>
      <c r="QNZ28" s="84"/>
      <c r="QOA28" s="84"/>
      <c r="QOB28" s="84"/>
      <c r="QOC28" s="84"/>
      <c r="QOD28" s="84"/>
      <c r="QOE28" s="84"/>
      <c r="QOF28" s="84"/>
      <c r="QOG28" s="84"/>
      <c r="QOH28" s="84"/>
      <c r="QOI28" s="84"/>
      <c r="QOJ28" s="84"/>
      <c r="QOK28" s="84"/>
      <c r="QOL28" s="84"/>
      <c r="QOM28" s="84"/>
      <c r="QON28" s="84"/>
      <c r="QOO28" s="84"/>
      <c r="QOP28" s="84"/>
      <c r="QOQ28" s="84"/>
      <c r="QOR28" s="84"/>
      <c r="QOS28" s="84"/>
      <c r="QOT28" s="84"/>
      <c r="QOU28" s="84"/>
      <c r="QOV28" s="84"/>
      <c r="QOW28" s="84"/>
      <c r="QOX28" s="84"/>
      <c r="QOY28" s="84"/>
      <c r="QOZ28" s="84"/>
      <c r="QPA28" s="84"/>
      <c r="QPB28" s="84"/>
      <c r="QPC28" s="84"/>
      <c r="QPD28" s="84"/>
      <c r="QPE28" s="84"/>
      <c r="QPF28" s="84"/>
      <c r="QPG28" s="84"/>
      <c r="QPH28" s="84"/>
      <c r="QPI28" s="84"/>
      <c r="QPJ28" s="84"/>
      <c r="QPK28" s="84"/>
      <c r="QPL28" s="84"/>
      <c r="QPM28" s="84"/>
      <c r="QPN28" s="84"/>
      <c r="QPO28" s="84"/>
      <c r="QPP28" s="84"/>
      <c r="QPQ28" s="84"/>
      <c r="QPR28" s="84"/>
      <c r="QPS28" s="84"/>
      <c r="QPT28" s="84"/>
      <c r="QPU28" s="84"/>
      <c r="QPV28" s="84"/>
      <c r="QPW28" s="84"/>
      <c r="QPX28" s="84"/>
      <c r="QPY28" s="84"/>
      <c r="QPZ28" s="84"/>
      <c r="QQA28" s="84"/>
      <c r="QQB28" s="84"/>
      <c r="QQC28" s="84"/>
      <c r="QQD28" s="84"/>
      <c r="QQE28" s="84"/>
      <c r="QQF28" s="84"/>
      <c r="QQG28" s="84"/>
      <c r="QQH28" s="84"/>
      <c r="QQI28" s="84"/>
      <c r="QQJ28" s="84"/>
      <c r="QQK28" s="84"/>
      <c r="QQL28" s="84"/>
      <c r="QQM28" s="84"/>
      <c r="QQN28" s="84"/>
      <c r="QQO28" s="84"/>
      <c r="QQP28" s="84"/>
      <c r="QQQ28" s="84"/>
      <c r="QQR28" s="84"/>
      <c r="QQS28" s="84"/>
      <c r="QQT28" s="84"/>
      <c r="QQU28" s="84"/>
      <c r="QQV28" s="84"/>
      <c r="QQW28" s="84"/>
      <c r="QQX28" s="84"/>
      <c r="QQY28" s="84"/>
      <c r="QQZ28" s="84"/>
      <c r="QRA28" s="84"/>
      <c r="QRB28" s="84"/>
      <c r="QRC28" s="84"/>
      <c r="QRD28" s="84"/>
      <c r="QRE28" s="84"/>
      <c r="QRF28" s="84"/>
      <c r="QRG28" s="84"/>
      <c r="QRH28" s="84"/>
      <c r="QRI28" s="84"/>
      <c r="QRJ28" s="84"/>
      <c r="QRK28" s="84"/>
      <c r="QRL28" s="84"/>
      <c r="QRM28" s="84"/>
      <c r="QRN28" s="84"/>
      <c r="QRO28" s="84"/>
      <c r="QRP28" s="84"/>
      <c r="QRQ28" s="84"/>
      <c r="QRR28" s="84"/>
      <c r="QRS28" s="84"/>
      <c r="QRT28" s="84"/>
      <c r="QRU28" s="84"/>
      <c r="QRV28" s="84"/>
      <c r="QRW28" s="84"/>
      <c r="QRX28" s="84"/>
      <c r="QRY28" s="84"/>
      <c r="QRZ28" s="84"/>
      <c r="QSA28" s="84"/>
      <c r="QSB28" s="84"/>
      <c r="QSC28" s="84"/>
      <c r="QSD28" s="84"/>
      <c r="QSE28" s="84"/>
      <c r="QSF28" s="84"/>
      <c r="QSG28" s="84"/>
      <c r="QSH28" s="84"/>
      <c r="QSI28" s="84"/>
      <c r="QSJ28" s="84"/>
      <c r="QSK28" s="84"/>
      <c r="QSL28" s="84"/>
      <c r="QSM28" s="84"/>
      <c r="QSN28" s="84"/>
      <c r="QSO28" s="84"/>
      <c r="QSP28" s="84"/>
      <c r="QSQ28" s="84"/>
      <c r="QSR28" s="84"/>
      <c r="QSS28" s="84"/>
      <c r="QST28" s="84"/>
      <c r="QSU28" s="84"/>
      <c r="QSV28" s="84"/>
      <c r="QSW28" s="84"/>
      <c r="QSX28" s="84"/>
      <c r="QSY28" s="84"/>
      <c r="QSZ28" s="84"/>
      <c r="QTA28" s="84"/>
      <c r="QTB28" s="84"/>
      <c r="QTC28" s="84"/>
      <c r="QTD28" s="84"/>
      <c r="QTE28" s="84"/>
      <c r="QTF28" s="84"/>
      <c r="QTG28" s="84"/>
      <c r="QTH28" s="84"/>
      <c r="QTI28" s="84"/>
      <c r="QTJ28" s="84"/>
      <c r="QTK28" s="84"/>
      <c r="QTL28" s="84"/>
      <c r="QTM28" s="84"/>
      <c r="QTN28" s="84"/>
      <c r="QTO28" s="84"/>
      <c r="QTP28" s="84"/>
      <c r="QTQ28" s="84"/>
      <c r="QTR28" s="84"/>
      <c r="QTS28" s="84"/>
      <c r="QTT28" s="84"/>
      <c r="QTU28" s="84"/>
      <c r="QTV28" s="84"/>
      <c r="QTW28" s="84"/>
      <c r="QTX28" s="84"/>
      <c r="QTY28" s="84"/>
      <c r="QTZ28" s="84"/>
      <c r="QUA28" s="84"/>
      <c r="QUB28" s="84"/>
      <c r="QUC28" s="84"/>
      <c r="QUD28" s="84"/>
      <c r="QUE28" s="84"/>
      <c r="QUF28" s="84"/>
      <c r="QUG28" s="84"/>
      <c r="QUH28" s="84"/>
      <c r="QUI28" s="84"/>
      <c r="QUJ28" s="84"/>
      <c r="QUK28" s="84"/>
      <c r="QUL28" s="84"/>
      <c r="QUM28" s="84"/>
      <c r="QUN28" s="84"/>
      <c r="QUO28" s="84"/>
      <c r="QUP28" s="84"/>
      <c r="QUQ28" s="84"/>
      <c r="QUR28" s="84"/>
      <c r="QUS28" s="84"/>
      <c r="QUT28" s="84"/>
      <c r="QUU28" s="84"/>
      <c r="QUV28" s="84"/>
      <c r="QUW28" s="84"/>
      <c r="QUX28" s="84"/>
      <c r="QUY28" s="84"/>
      <c r="QUZ28" s="84"/>
      <c r="QVA28" s="84"/>
      <c r="QVB28" s="84"/>
      <c r="QVC28" s="84"/>
      <c r="QVD28" s="84"/>
      <c r="QVE28" s="84"/>
      <c r="QVF28" s="84"/>
      <c r="QVG28" s="84"/>
      <c r="QVH28" s="84"/>
      <c r="QVI28" s="84"/>
      <c r="QVJ28" s="84"/>
      <c r="QVK28" s="84"/>
      <c r="QVL28" s="84"/>
      <c r="QVM28" s="84"/>
      <c r="QVN28" s="84"/>
      <c r="QVO28" s="84"/>
      <c r="QVP28" s="84"/>
      <c r="QVQ28" s="84"/>
      <c r="QVR28" s="84"/>
      <c r="QVS28" s="84"/>
      <c r="QVT28" s="84"/>
      <c r="QVU28" s="84"/>
      <c r="QVV28" s="84"/>
      <c r="QVW28" s="84"/>
      <c r="QVX28" s="84"/>
      <c r="QVY28" s="84"/>
      <c r="QVZ28" s="84"/>
      <c r="QWA28" s="84"/>
      <c r="QWB28" s="84"/>
      <c r="QWC28" s="84"/>
      <c r="QWD28" s="84"/>
      <c r="QWE28" s="84"/>
      <c r="QWF28" s="84"/>
      <c r="QWG28" s="84"/>
      <c r="QWH28" s="84"/>
      <c r="QWI28" s="84"/>
      <c r="QWJ28" s="84"/>
      <c r="QWK28" s="84"/>
      <c r="QWL28" s="84"/>
      <c r="QWM28" s="84"/>
      <c r="QWN28" s="84"/>
      <c r="QWO28" s="84"/>
      <c r="QWP28" s="84"/>
      <c r="QWQ28" s="84"/>
      <c r="QWR28" s="84"/>
      <c r="QWS28" s="84"/>
      <c r="QWT28" s="84"/>
      <c r="QWU28" s="84"/>
      <c r="QWV28" s="84"/>
      <c r="QWW28" s="84"/>
      <c r="QWX28" s="84"/>
      <c r="QWY28" s="84"/>
      <c r="QWZ28" s="84"/>
      <c r="QXA28" s="84"/>
      <c r="QXB28" s="84"/>
      <c r="QXC28" s="84"/>
      <c r="QXD28" s="84"/>
      <c r="QXE28" s="84"/>
      <c r="QXF28" s="84"/>
      <c r="QXG28" s="84"/>
      <c r="QXH28" s="84"/>
      <c r="QXI28" s="84"/>
      <c r="QXJ28" s="84"/>
      <c r="QXK28" s="84"/>
      <c r="QXL28" s="84"/>
      <c r="QXM28" s="84"/>
      <c r="QXN28" s="84"/>
      <c r="QXO28" s="84"/>
      <c r="QXP28" s="84"/>
      <c r="QXQ28" s="84"/>
      <c r="QXR28" s="84"/>
      <c r="QXS28" s="84"/>
      <c r="QXT28" s="84"/>
      <c r="QXU28" s="84"/>
      <c r="QXV28" s="84"/>
      <c r="QXW28" s="84"/>
      <c r="QXX28" s="84"/>
      <c r="QXY28" s="84"/>
      <c r="QXZ28" s="84"/>
      <c r="QYA28" s="84"/>
      <c r="QYB28" s="84"/>
      <c r="QYC28" s="84"/>
      <c r="QYD28" s="84"/>
      <c r="QYE28" s="84"/>
      <c r="QYF28" s="84"/>
      <c r="QYG28" s="84"/>
      <c r="QYH28" s="84"/>
      <c r="QYI28" s="84"/>
      <c r="QYJ28" s="84"/>
      <c r="QYK28" s="84"/>
      <c r="QYL28" s="84"/>
      <c r="QYM28" s="84"/>
      <c r="QYN28" s="84"/>
      <c r="QYO28" s="84"/>
      <c r="QYP28" s="84"/>
      <c r="QYQ28" s="84"/>
      <c r="QYR28" s="84"/>
      <c r="QYS28" s="84"/>
      <c r="QYT28" s="84"/>
      <c r="QYU28" s="84"/>
      <c r="QYV28" s="84"/>
      <c r="QYW28" s="84"/>
      <c r="QYX28" s="84"/>
      <c r="QYY28" s="84"/>
      <c r="QYZ28" s="84"/>
      <c r="QZA28" s="84"/>
      <c r="QZB28" s="84"/>
      <c r="QZC28" s="84"/>
      <c r="QZD28" s="84"/>
      <c r="QZE28" s="84"/>
      <c r="QZF28" s="84"/>
      <c r="QZG28" s="84"/>
      <c r="QZH28" s="84"/>
      <c r="QZI28" s="84"/>
      <c r="QZJ28" s="84"/>
      <c r="QZK28" s="84"/>
      <c r="QZL28" s="84"/>
      <c r="QZM28" s="84"/>
      <c r="QZN28" s="84"/>
      <c r="QZO28" s="84"/>
      <c r="QZP28" s="84"/>
      <c r="QZQ28" s="84"/>
      <c r="QZR28" s="84"/>
      <c r="QZS28" s="84"/>
      <c r="QZT28" s="84"/>
      <c r="QZU28" s="84"/>
      <c r="QZV28" s="84"/>
      <c r="QZW28" s="84"/>
      <c r="QZX28" s="84"/>
      <c r="QZY28" s="84"/>
      <c r="QZZ28" s="84"/>
      <c r="RAA28" s="84"/>
      <c r="RAB28" s="84"/>
      <c r="RAC28" s="84"/>
      <c r="RAD28" s="84"/>
      <c r="RAE28" s="84"/>
      <c r="RAF28" s="84"/>
      <c r="RAG28" s="84"/>
      <c r="RAH28" s="84"/>
      <c r="RAI28" s="84"/>
      <c r="RAJ28" s="84"/>
      <c r="RAK28" s="84"/>
      <c r="RAL28" s="84"/>
      <c r="RAM28" s="84"/>
      <c r="RAN28" s="84"/>
      <c r="RAO28" s="84"/>
      <c r="RAP28" s="84"/>
      <c r="RAQ28" s="84"/>
      <c r="RAR28" s="84"/>
      <c r="RAS28" s="84"/>
      <c r="RAT28" s="84"/>
      <c r="RAU28" s="84"/>
      <c r="RAV28" s="84"/>
      <c r="RAW28" s="84"/>
      <c r="RAX28" s="84"/>
      <c r="RAY28" s="84"/>
      <c r="RAZ28" s="84"/>
      <c r="RBA28" s="84"/>
      <c r="RBB28" s="84"/>
      <c r="RBC28" s="84"/>
      <c r="RBD28" s="84"/>
      <c r="RBE28" s="84"/>
      <c r="RBF28" s="84"/>
      <c r="RBG28" s="84"/>
      <c r="RBH28" s="84"/>
      <c r="RBI28" s="84"/>
      <c r="RBJ28" s="84"/>
      <c r="RBK28" s="84"/>
      <c r="RBL28" s="84"/>
      <c r="RBM28" s="84"/>
      <c r="RBN28" s="84"/>
      <c r="RBO28" s="84"/>
      <c r="RBP28" s="84"/>
      <c r="RBQ28" s="84"/>
      <c r="RBR28" s="84"/>
      <c r="RBS28" s="84"/>
      <c r="RBT28" s="84"/>
      <c r="RBU28" s="84"/>
      <c r="RBV28" s="84"/>
      <c r="RBW28" s="84"/>
      <c r="RBX28" s="84"/>
      <c r="RBY28" s="84"/>
      <c r="RBZ28" s="84"/>
      <c r="RCA28" s="84"/>
      <c r="RCB28" s="84"/>
      <c r="RCC28" s="84"/>
      <c r="RCD28" s="84"/>
      <c r="RCE28" s="84"/>
      <c r="RCF28" s="84"/>
      <c r="RCG28" s="84"/>
      <c r="RCH28" s="84"/>
      <c r="RCI28" s="84"/>
      <c r="RCJ28" s="84"/>
      <c r="RCK28" s="84"/>
      <c r="RCL28" s="84"/>
      <c r="RCM28" s="84"/>
      <c r="RCN28" s="84"/>
      <c r="RCO28" s="84"/>
      <c r="RCP28" s="84"/>
      <c r="RCQ28" s="84"/>
      <c r="RCR28" s="84"/>
      <c r="RCS28" s="84"/>
      <c r="RCT28" s="84"/>
      <c r="RCU28" s="84"/>
      <c r="RCV28" s="84"/>
      <c r="RCW28" s="84"/>
      <c r="RCX28" s="84"/>
      <c r="RCY28" s="84"/>
      <c r="RCZ28" s="84"/>
      <c r="RDA28" s="84"/>
      <c r="RDB28" s="84"/>
      <c r="RDC28" s="84"/>
      <c r="RDD28" s="84"/>
      <c r="RDE28" s="84"/>
      <c r="RDF28" s="84"/>
      <c r="RDG28" s="84"/>
      <c r="RDH28" s="84"/>
      <c r="RDI28" s="84"/>
      <c r="RDJ28" s="84"/>
      <c r="RDK28" s="84"/>
      <c r="RDL28" s="84"/>
      <c r="RDM28" s="84"/>
      <c r="RDN28" s="84"/>
      <c r="RDO28" s="84"/>
      <c r="RDP28" s="84"/>
      <c r="RDQ28" s="84"/>
      <c r="RDR28" s="84"/>
      <c r="RDS28" s="84"/>
      <c r="RDT28" s="84"/>
      <c r="RDU28" s="84"/>
      <c r="RDV28" s="84"/>
      <c r="RDW28" s="84"/>
      <c r="RDX28" s="84"/>
      <c r="RDY28" s="84"/>
      <c r="RDZ28" s="84"/>
      <c r="REA28" s="84"/>
      <c r="REB28" s="84"/>
      <c r="REC28" s="84"/>
      <c r="RED28" s="84"/>
      <c r="REE28" s="84"/>
      <c r="REF28" s="84"/>
      <c r="REG28" s="84"/>
      <c r="REH28" s="84"/>
      <c r="REI28" s="84"/>
      <c r="REJ28" s="84"/>
      <c r="REK28" s="84"/>
      <c r="REL28" s="84"/>
      <c r="REM28" s="84"/>
      <c r="REN28" s="84"/>
      <c r="REO28" s="84"/>
      <c r="REP28" s="84"/>
      <c r="REQ28" s="84"/>
      <c r="RER28" s="84"/>
      <c r="RES28" s="84"/>
      <c r="RET28" s="84"/>
      <c r="REU28" s="84"/>
      <c r="REV28" s="84"/>
      <c r="REW28" s="84"/>
      <c r="REX28" s="84"/>
      <c r="REY28" s="84"/>
      <c r="REZ28" s="84"/>
      <c r="RFA28" s="84"/>
      <c r="RFB28" s="84"/>
      <c r="RFC28" s="84"/>
      <c r="RFD28" s="84"/>
      <c r="RFE28" s="84"/>
      <c r="RFF28" s="84"/>
      <c r="RFG28" s="84"/>
      <c r="RFH28" s="84"/>
      <c r="RFI28" s="84"/>
      <c r="RFJ28" s="84"/>
      <c r="RFK28" s="84"/>
      <c r="RFL28" s="84"/>
      <c r="RFM28" s="84"/>
      <c r="RFN28" s="84"/>
      <c r="RFO28" s="84"/>
      <c r="RFP28" s="84"/>
      <c r="RFQ28" s="84"/>
      <c r="RFR28" s="84"/>
      <c r="RFS28" s="84"/>
      <c r="RFT28" s="84"/>
      <c r="RFU28" s="84"/>
      <c r="RFV28" s="84"/>
      <c r="RFW28" s="84"/>
      <c r="RFX28" s="84"/>
      <c r="RFY28" s="84"/>
      <c r="RFZ28" s="84"/>
      <c r="RGA28" s="84"/>
      <c r="RGB28" s="84"/>
      <c r="RGC28" s="84"/>
      <c r="RGD28" s="84"/>
      <c r="RGE28" s="84"/>
      <c r="RGF28" s="84"/>
      <c r="RGG28" s="84"/>
      <c r="RGH28" s="84"/>
      <c r="RGI28" s="84"/>
      <c r="RGJ28" s="84"/>
      <c r="RGK28" s="84"/>
      <c r="RGL28" s="84"/>
      <c r="RGM28" s="84"/>
      <c r="RGN28" s="84"/>
      <c r="RGO28" s="84"/>
      <c r="RGP28" s="84"/>
      <c r="RGQ28" s="84"/>
      <c r="RGR28" s="84"/>
      <c r="RGS28" s="84"/>
      <c r="RGT28" s="84"/>
      <c r="RGU28" s="84"/>
      <c r="RGV28" s="84"/>
      <c r="RGW28" s="84"/>
      <c r="RGX28" s="84"/>
      <c r="RGY28" s="84"/>
      <c r="RGZ28" s="84"/>
      <c r="RHA28" s="84"/>
      <c r="RHB28" s="84"/>
      <c r="RHC28" s="84"/>
      <c r="RHD28" s="84"/>
      <c r="RHE28" s="84"/>
      <c r="RHF28" s="84"/>
      <c r="RHG28" s="84"/>
      <c r="RHH28" s="84"/>
      <c r="RHI28" s="84"/>
      <c r="RHJ28" s="84"/>
      <c r="RHK28" s="84"/>
      <c r="RHL28" s="84"/>
      <c r="RHM28" s="84"/>
      <c r="RHN28" s="84"/>
      <c r="RHO28" s="84"/>
      <c r="RHP28" s="84"/>
      <c r="RHQ28" s="84"/>
      <c r="RHR28" s="84"/>
      <c r="RHS28" s="84"/>
      <c r="RHT28" s="84"/>
      <c r="RHU28" s="84"/>
      <c r="RHV28" s="84"/>
      <c r="RHW28" s="84"/>
      <c r="RHX28" s="84"/>
      <c r="RHY28" s="84"/>
      <c r="RHZ28" s="84"/>
      <c r="RIA28" s="84"/>
      <c r="RIB28" s="84"/>
      <c r="RIC28" s="84"/>
      <c r="RID28" s="84"/>
      <c r="RIE28" s="84"/>
      <c r="RIF28" s="84"/>
      <c r="RIG28" s="84"/>
      <c r="RIH28" s="84"/>
      <c r="RII28" s="84"/>
      <c r="RIJ28" s="84"/>
      <c r="RIK28" s="84"/>
      <c r="RIL28" s="84"/>
      <c r="RIM28" s="84"/>
      <c r="RIN28" s="84"/>
      <c r="RIO28" s="84"/>
      <c r="RIP28" s="84"/>
      <c r="RIQ28" s="84"/>
      <c r="RIR28" s="84"/>
      <c r="RIS28" s="84"/>
      <c r="RIT28" s="84"/>
      <c r="RIU28" s="84"/>
      <c r="RIV28" s="84"/>
      <c r="RIW28" s="84"/>
      <c r="RIX28" s="84"/>
      <c r="RIY28" s="84"/>
      <c r="RIZ28" s="84"/>
      <c r="RJA28" s="84"/>
      <c r="RJB28" s="84"/>
      <c r="RJC28" s="84"/>
      <c r="RJD28" s="84"/>
      <c r="RJE28" s="84"/>
      <c r="RJF28" s="84"/>
      <c r="RJG28" s="84"/>
      <c r="RJH28" s="84"/>
      <c r="RJI28" s="84"/>
      <c r="RJJ28" s="84"/>
      <c r="RJK28" s="84"/>
      <c r="RJL28" s="84"/>
      <c r="RJM28" s="84"/>
      <c r="RJN28" s="84"/>
      <c r="RJO28" s="84"/>
      <c r="RJP28" s="84"/>
      <c r="RJQ28" s="84"/>
      <c r="RJR28" s="84"/>
      <c r="RJS28" s="84"/>
      <c r="RJT28" s="84"/>
      <c r="RJU28" s="84"/>
      <c r="RJV28" s="84"/>
      <c r="RJW28" s="84"/>
      <c r="RJX28" s="84"/>
      <c r="RJY28" s="84"/>
      <c r="RJZ28" s="84"/>
      <c r="RKA28" s="84"/>
      <c r="RKB28" s="84"/>
      <c r="RKC28" s="84"/>
      <c r="RKD28" s="84"/>
      <c r="RKE28" s="84"/>
      <c r="RKF28" s="84"/>
      <c r="RKG28" s="84"/>
      <c r="RKH28" s="84"/>
      <c r="RKI28" s="84"/>
      <c r="RKJ28" s="84"/>
      <c r="RKK28" s="84"/>
      <c r="RKL28" s="84"/>
      <c r="RKM28" s="84"/>
      <c r="RKN28" s="84"/>
      <c r="RKO28" s="84"/>
      <c r="RKP28" s="84"/>
      <c r="RKQ28" s="84"/>
      <c r="RKR28" s="84"/>
      <c r="RKS28" s="84"/>
      <c r="RKT28" s="84"/>
      <c r="RKU28" s="84"/>
      <c r="RKV28" s="84"/>
      <c r="RKW28" s="84"/>
      <c r="RKX28" s="84"/>
      <c r="RKY28" s="84"/>
      <c r="RKZ28" s="84"/>
      <c r="RLA28" s="84"/>
      <c r="RLB28" s="84"/>
      <c r="RLC28" s="84"/>
      <c r="RLD28" s="84"/>
      <c r="RLE28" s="84"/>
      <c r="RLF28" s="84"/>
      <c r="RLG28" s="84"/>
      <c r="RLH28" s="84"/>
      <c r="RLI28" s="84"/>
      <c r="RLJ28" s="84"/>
      <c r="RLK28" s="84"/>
      <c r="RLL28" s="84"/>
      <c r="RLM28" s="84"/>
      <c r="RLN28" s="84"/>
      <c r="RLO28" s="84"/>
      <c r="RLP28" s="84"/>
      <c r="RLQ28" s="84"/>
      <c r="RLR28" s="84"/>
      <c r="RLS28" s="84"/>
      <c r="RLT28" s="84"/>
      <c r="RLU28" s="84"/>
      <c r="RLV28" s="84"/>
      <c r="RLW28" s="84"/>
      <c r="RLX28" s="84"/>
      <c r="RLY28" s="84"/>
      <c r="RLZ28" s="84"/>
      <c r="RMA28" s="84"/>
      <c r="RMB28" s="84"/>
      <c r="RMC28" s="84"/>
      <c r="RMD28" s="84"/>
      <c r="RME28" s="84"/>
      <c r="RMF28" s="84"/>
      <c r="RMG28" s="84"/>
      <c r="RMH28" s="84"/>
      <c r="RMI28" s="84"/>
      <c r="RMJ28" s="84"/>
      <c r="RMK28" s="84"/>
      <c r="RML28" s="84"/>
      <c r="RMM28" s="84"/>
      <c r="RMN28" s="84"/>
      <c r="RMO28" s="84"/>
      <c r="RMP28" s="84"/>
      <c r="RMQ28" s="84"/>
      <c r="RMR28" s="84"/>
      <c r="RMS28" s="84"/>
      <c r="RMT28" s="84"/>
      <c r="RMU28" s="84"/>
      <c r="RMV28" s="84"/>
      <c r="RMW28" s="84"/>
      <c r="RMX28" s="84"/>
      <c r="RMY28" s="84"/>
      <c r="RMZ28" s="84"/>
      <c r="RNA28" s="84"/>
      <c r="RNB28" s="84"/>
      <c r="RNC28" s="84"/>
      <c r="RND28" s="84"/>
      <c r="RNE28" s="84"/>
      <c r="RNF28" s="84"/>
      <c r="RNG28" s="84"/>
      <c r="RNH28" s="84"/>
      <c r="RNI28" s="84"/>
      <c r="RNJ28" s="84"/>
      <c r="RNK28" s="84"/>
      <c r="RNL28" s="84"/>
      <c r="RNM28" s="84"/>
      <c r="RNN28" s="84"/>
      <c r="RNO28" s="84"/>
      <c r="RNP28" s="84"/>
      <c r="RNQ28" s="84"/>
      <c r="RNR28" s="84"/>
      <c r="RNS28" s="84"/>
      <c r="RNT28" s="84"/>
      <c r="RNU28" s="84"/>
      <c r="RNV28" s="84"/>
      <c r="RNW28" s="84"/>
      <c r="RNX28" s="84"/>
      <c r="RNY28" s="84"/>
      <c r="RNZ28" s="84"/>
      <c r="ROA28" s="84"/>
      <c r="ROB28" s="84"/>
      <c r="ROC28" s="84"/>
      <c r="ROD28" s="84"/>
      <c r="ROE28" s="84"/>
      <c r="ROF28" s="84"/>
      <c r="ROG28" s="84"/>
      <c r="ROH28" s="84"/>
      <c r="ROI28" s="84"/>
      <c r="ROJ28" s="84"/>
      <c r="ROK28" s="84"/>
      <c r="ROL28" s="84"/>
      <c r="ROM28" s="84"/>
      <c r="RON28" s="84"/>
      <c r="ROO28" s="84"/>
      <c r="ROP28" s="84"/>
      <c r="ROQ28" s="84"/>
      <c r="ROR28" s="84"/>
      <c r="ROS28" s="84"/>
      <c r="ROT28" s="84"/>
      <c r="ROU28" s="84"/>
      <c r="ROV28" s="84"/>
      <c r="ROW28" s="84"/>
      <c r="ROX28" s="84"/>
      <c r="ROY28" s="84"/>
      <c r="ROZ28" s="84"/>
      <c r="RPA28" s="84"/>
      <c r="RPB28" s="84"/>
      <c r="RPC28" s="84"/>
      <c r="RPD28" s="84"/>
      <c r="RPE28" s="84"/>
      <c r="RPF28" s="84"/>
      <c r="RPG28" s="84"/>
      <c r="RPH28" s="84"/>
      <c r="RPI28" s="84"/>
      <c r="RPJ28" s="84"/>
      <c r="RPK28" s="84"/>
      <c r="RPL28" s="84"/>
      <c r="RPM28" s="84"/>
      <c r="RPN28" s="84"/>
      <c r="RPO28" s="84"/>
      <c r="RPP28" s="84"/>
      <c r="RPQ28" s="84"/>
      <c r="RPR28" s="84"/>
      <c r="RPS28" s="84"/>
      <c r="RPT28" s="84"/>
      <c r="RPU28" s="84"/>
      <c r="RPV28" s="84"/>
      <c r="RPW28" s="84"/>
      <c r="RPX28" s="84"/>
      <c r="RPY28" s="84"/>
      <c r="RPZ28" s="84"/>
      <c r="RQA28" s="84"/>
      <c r="RQB28" s="84"/>
      <c r="RQC28" s="84"/>
      <c r="RQD28" s="84"/>
      <c r="RQE28" s="84"/>
      <c r="RQF28" s="84"/>
      <c r="RQG28" s="84"/>
      <c r="RQH28" s="84"/>
      <c r="RQI28" s="84"/>
      <c r="RQJ28" s="84"/>
      <c r="RQK28" s="84"/>
      <c r="RQL28" s="84"/>
      <c r="RQM28" s="84"/>
      <c r="RQN28" s="84"/>
      <c r="RQO28" s="84"/>
      <c r="RQP28" s="84"/>
      <c r="RQQ28" s="84"/>
      <c r="RQR28" s="84"/>
      <c r="RQS28" s="84"/>
      <c r="RQT28" s="84"/>
      <c r="RQU28" s="84"/>
      <c r="RQV28" s="84"/>
      <c r="RQW28" s="84"/>
      <c r="RQX28" s="84"/>
      <c r="RQY28" s="84"/>
      <c r="RQZ28" s="84"/>
      <c r="RRA28" s="84"/>
      <c r="RRB28" s="84"/>
      <c r="RRC28" s="84"/>
      <c r="RRD28" s="84"/>
      <c r="RRE28" s="84"/>
      <c r="RRF28" s="84"/>
      <c r="RRG28" s="84"/>
      <c r="RRH28" s="84"/>
      <c r="RRI28" s="84"/>
      <c r="RRJ28" s="84"/>
      <c r="RRK28" s="84"/>
      <c r="RRL28" s="84"/>
      <c r="RRM28" s="84"/>
      <c r="RRN28" s="84"/>
      <c r="RRO28" s="84"/>
      <c r="RRP28" s="84"/>
      <c r="RRQ28" s="84"/>
      <c r="RRR28" s="84"/>
      <c r="RRS28" s="84"/>
      <c r="RRT28" s="84"/>
      <c r="RRU28" s="84"/>
      <c r="RRV28" s="84"/>
      <c r="RRW28" s="84"/>
      <c r="RRX28" s="84"/>
      <c r="RRY28" s="84"/>
      <c r="RRZ28" s="84"/>
      <c r="RSA28" s="84"/>
      <c r="RSB28" s="84"/>
      <c r="RSC28" s="84"/>
      <c r="RSD28" s="84"/>
      <c r="RSE28" s="84"/>
      <c r="RSF28" s="84"/>
      <c r="RSG28" s="84"/>
      <c r="RSH28" s="84"/>
      <c r="RSI28" s="84"/>
      <c r="RSJ28" s="84"/>
      <c r="RSK28" s="84"/>
      <c r="RSL28" s="84"/>
      <c r="RSM28" s="84"/>
      <c r="RSN28" s="84"/>
      <c r="RSO28" s="84"/>
      <c r="RSP28" s="84"/>
      <c r="RSQ28" s="84"/>
      <c r="RSR28" s="84"/>
      <c r="RSS28" s="84"/>
      <c r="RST28" s="84"/>
      <c r="RSU28" s="84"/>
      <c r="RSV28" s="84"/>
      <c r="RSW28" s="84"/>
      <c r="RSX28" s="84"/>
      <c r="RSY28" s="84"/>
      <c r="RSZ28" s="84"/>
      <c r="RTA28" s="84"/>
      <c r="RTB28" s="84"/>
      <c r="RTC28" s="84"/>
      <c r="RTD28" s="84"/>
      <c r="RTE28" s="84"/>
      <c r="RTF28" s="84"/>
      <c r="RTG28" s="84"/>
      <c r="RTH28" s="84"/>
      <c r="RTI28" s="84"/>
      <c r="RTJ28" s="84"/>
      <c r="RTK28" s="84"/>
      <c r="RTL28" s="84"/>
      <c r="RTM28" s="84"/>
      <c r="RTN28" s="84"/>
      <c r="RTO28" s="84"/>
      <c r="RTP28" s="84"/>
      <c r="RTQ28" s="84"/>
      <c r="RTR28" s="84"/>
      <c r="RTS28" s="84"/>
      <c r="RTT28" s="84"/>
      <c r="RTU28" s="84"/>
      <c r="RTV28" s="84"/>
      <c r="RTW28" s="84"/>
      <c r="RTX28" s="84"/>
      <c r="RTY28" s="84"/>
      <c r="RTZ28" s="84"/>
      <c r="RUA28" s="84"/>
      <c r="RUB28" s="84"/>
      <c r="RUC28" s="84"/>
      <c r="RUD28" s="84"/>
      <c r="RUE28" s="84"/>
      <c r="RUF28" s="84"/>
      <c r="RUG28" s="84"/>
      <c r="RUH28" s="84"/>
      <c r="RUI28" s="84"/>
      <c r="RUJ28" s="84"/>
      <c r="RUK28" s="84"/>
      <c r="RUL28" s="84"/>
      <c r="RUM28" s="84"/>
      <c r="RUN28" s="84"/>
      <c r="RUO28" s="84"/>
      <c r="RUP28" s="84"/>
      <c r="RUQ28" s="84"/>
      <c r="RUR28" s="84"/>
      <c r="RUS28" s="84"/>
      <c r="RUT28" s="84"/>
      <c r="RUU28" s="84"/>
      <c r="RUV28" s="84"/>
      <c r="RUW28" s="84"/>
      <c r="RUX28" s="84"/>
      <c r="RUY28" s="84"/>
      <c r="RUZ28" s="84"/>
      <c r="RVA28" s="84"/>
      <c r="RVB28" s="84"/>
      <c r="RVC28" s="84"/>
      <c r="RVD28" s="84"/>
      <c r="RVE28" s="84"/>
      <c r="RVF28" s="84"/>
      <c r="RVG28" s="84"/>
      <c r="RVH28" s="84"/>
      <c r="RVI28" s="84"/>
      <c r="RVJ28" s="84"/>
      <c r="RVK28" s="84"/>
      <c r="RVL28" s="84"/>
      <c r="RVM28" s="84"/>
      <c r="RVN28" s="84"/>
      <c r="RVO28" s="84"/>
      <c r="RVP28" s="84"/>
      <c r="RVQ28" s="84"/>
      <c r="RVR28" s="84"/>
      <c r="RVS28" s="84"/>
      <c r="RVT28" s="84"/>
      <c r="RVU28" s="84"/>
      <c r="RVV28" s="84"/>
      <c r="RVW28" s="84"/>
      <c r="RVX28" s="84"/>
      <c r="RVY28" s="84"/>
      <c r="RVZ28" s="84"/>
      <c r="RWA28" s="84"/>
      <c r="RWB28" s="84"/>
      <c r="RWC28" s="84"/>
      <c r="RWD28" s="84"/>
      <c r="RWE28" s="84"/>
      <c r="RWF28" s="84"/>
      <c r="RWG28" s="84"/>
      <c r="RWH28" s="84"/>
      <c r="RWI28" s="84"/>
      <c r="RWJ28" s="84"/>
      <c r="RWK28" s="84"/>
      <c r="RWL28" s="84"/>
      <c r="RWM28" s="84"/>
      <c r="RWN28" s="84"/>
      <c r="RWO28" s="84"/>
      <c r="RWP28" s="84"/>
      <c r="RWQ28" s="84"/>
      <c r="RWR28" s="84"/>
      <c r="RWS28" s="84"/>
      <c r="RWT28" s="84"/>
      <c r="RWU28" s="84"/>
      <c r="RWV28" s="84"/>
      <c r="RWW28" s="84"/>
      <c r="RWX28" s="84"/>
      <c r="RWY28" s="84"/>
      <c r="RWZ28" s="84"/>
      <c r="RXA28" s="84"/>
      <c r="RXB28" s="84"/>
      <c r="RXC28" s="84"/>
      <c r="RXD28" s="84"/>
      <c r="RXE28" s="84"/>
      <c r="RXF28" s="84"/>
      <c r="RXG28" s="84"/>
      <c r="RXH28" s="84"/>
      <c r="RXI28" s="84"/>
      <c r="RXJ28" s="84"/>
      <c r="RXK28" s="84"/>
      <c r="RXL28" s="84"/>
      <c r="RXM28" s="84"/>
      <c r="RXN28" s="84"/>
      <c r="RXO28" s="84"/>
      <c r="RXP28" s="84"/>
      <c r="RXQ28" s="84"/>
      <c r="RXR28" s="84"/>
      <c r="RXS28" s="84"/>
      <c r="RXT28" s="84"/>
      <c r="RXU28" s="84"/>
      <c r="RXV28" s="84"/>
      <c r="RXW28" s="84"/>
      <c r="RXX28" s="84"/>
      <c r="RXY28" s="84"/>
      <c r="RXZ28" s="84"/>
      <c r="RYA28" s="84"/>
      <c r="RYB28" s="84"/>
      <c r="RYC28" s="84"/>
      <c r="RYD28" s="84"/>
      <c r="RYE28" s="84"/>
      <c r="RYF28" s="84"/>
      <c r="RYG28" s="84"/>
      <c r="RYH28" s="84"/>
      <c r="RYI28" s="84"/>
      <c r="RYJ28" s="84"/>
      <c r="RYK28" s="84"/>
      <c r="RYL28" s="84"/>
      <c r="RYM28" s="84"/>
      <c r="RYN28" s="84"/>
      <c r="RYO28" s="84"/>
      <c r="RYP28" s="84"/>
      <c r="RYQ28" s="84"/>
      <c r="RYR28" s="84"/>
      <c r="RYS28" s="84"/>
      <c r="RYT28" s="84"/>
      <c r="RYU28" s="84"/>
      <c r="RYV28" s="84"/>
      <c r="RYW28" s="84"/>
      <c r="RYX28" s="84"/>
      <c r="RYY28" s="84"/>
      <c r="RYZ28" s="84"/>
      <c r="RZA28" s="84"/>
      <c r="RZB28" s="84"/>
      <c r="RZC28" s="84"/>
      <c r="RZD28" s="84"/>
      <c r="RZE28" s="84"/>
      <c r="RZF28" s="84"/>
      <c r="RZG28" s="84"/>
      <c r="RZH28" s="84"/>
      <c r="RZI28" s="84"/>
      <c r="RZJ28" s="84"/>
      <c r="RZK28" s="84"/>
      <c r="RZL28" s="84"/>
      <c r="RZM28" s="84"/>
      <c r="RZN28" s="84"/>
      <c r="RZO28" s="84"/>
      <c r="RZP28" s="84"/>
      <c r="RZQ28" s="84"/>
      <c r="RZR28" s="84"/>
      <c r="RZS28" s="84"/>
      <c r="RZT28" s="84"/>
      <c r="RZU28" s="84"/>
      <c r="RZV28" s="84"/>
      <c r="RZW28" s="84"/>
      <c r="RZX28" s="84"/>
      <c r="RZY28" s="84"/>
      <c r="RZZ28" s="84"/>
      <c r="SAA28" s="84"/>
      <c r="SAB28" s="84"/>
      <c r="SAC28" s="84"/>
      <c r="SAD28" s="84"/>
      <c r="SAE28" s="84"/>
      <c r="SAF28" s="84"/>
      <c r="SAG28" s="84"/>
      <c r="SAH28" s="84"/>
      <c r="SAI28" s="84"/>
      <c r="SAJ28" s="84"/>
      <c r="SAK28" s="84"/>
      <c r="SAL28" s="84"/>
      <c r="SAM28" s="84"/>
      <c r="SAN28" s="84"/>
      <c r="SAO28" s="84"/>
      <c r="SAP28" s="84"/>
      <c r="SAQ28" s="84"/>
      <c r="SAR28" s="84"/>
      <c r="SAS28" s="84"/>
      <c r="SAT28" s="84"/>
      <c r="SAU28" s="84"/>
      <c r="SAV28" s="84"/>
      <c r="SAW28" s="84"/>
      <c r="SAX28" s="84"/>
      <c r="SAY28" s="84"/>
      <c r="SAZ28" s="84"/>
      <c r="SBA28" s="84"/>
      <c r="SBB28" s="84"/>
      <c r="SBC28" s="84"/>
      <c r="SBD28" s="84"/>
      <c r="SBE28" s="84"/>
      <c r="SBF28" s="84"/>
      <c r="SBG28" s="84"/>
      <c r="SBH28" s="84"/>
      <c r="SBI28" s="84"/>
      <c r="SBJ28" s="84"/>
      <c r="SBK28" s="84"/>
      <c r="SBL28" s="84"/>
      <c r="SBM28" s="84"/>
      <c r="SBN28" s="84"/>
      <c r="SBO28" s="84"/>
      <c r="SBP28" s="84"/>
      <c r="SBQ28" s="84"/>
      <c r="SBR28" s="84"/>
      <c r="SBS28" s="84"/>
      <c r="SBT28" s="84"/>
      <c r="SBU28" s="84"/>
      <c r="SBV28" s="84"/>
      <c r="SBW28" s="84"/>
      <c r="SBX28" s="84"/>
      <c r="SBY28" s="84"/>
      <c r="SBZ28" s="84"/>
      <c r="SCA28" s="84"/>
      <c r="SCB28" s="84"/>
      <c r="SCC28" s="84"/>
      <c r="SCD28" s="84"/>
      <c r="SCE28" s="84"/>
      <c r="SCF28" s="84"/>
      <c r="SCG28" s="84"/>
      <c r="SCH28" s="84"/>
      <c r="SCI28" s="84"/>
      <c r="SCJ28" s="84"/>
      <c r="SCK28" s="84"/>
      <c r="SCL28" s="84"/>
      <c r="SCM28" s="84"/>
      <c r="SCN28" s="84"/>
      <c r="SCO28" s="84"/>
      <c r="SCP28" s="84"/>
      <c r="SCQ28" s="84"/>
      <c r="SCR28" s="84"/>
      <c r="SCS28" s="84"/>
      <c r="SCT28" s="84"/>
      <c r="SCU28" s="84"/>
      <c r="SCV28" s="84"/>
      <c r="SCW28" s="84"/>
      <c r="SCX28" s="84"/>
      <c r="SCY28" s="84"/>
      <c r="SCZ28" s="84"/>
      <c r="SDA28" s="84"/>
      <c r="SDB28" s="84"/>
      <c r="SDC28" s="84"/>
      <c r="SDD28" s="84"/>
      <c r="SDE28" s="84"/>
      <c r="SDF28" s="84"/>
      <c r="SDG28" s="84"/>
      <c r="SDH28" s="84"/>
      <c r="SDI28" s="84"/>
      <c r="SDJ28" s="84"/>
      <c r="SDK28" s="84"/>
      <c r="SDL28" s="84"/>
      <c r="SDM28" s="84"/>
      <c r="SDN28" s="84"/>
      <c r="SDO28" s="84"/>
      <c r="SDP28" s="84"/>
      <c r="SDQ28" s="84"/>
      <c r="SDR28" s="84"/>
      <c r="SDS28" s="84"/>
      <c r="SDT28" s="84"/>
      <c r="SDU28" s="84"/>
      <c r="SDV28" s="84"/>
      <c r="SDW28" s="84"/>
      <c r="SDX28" s="84"/>
      <c r="SDY28" s="84"/>
      <c r="SDZ28" s="84"/>
      <c r="SEA28" s="84"/>
      <c r="SEB28" s="84"/>
      <c r="SEC28" s="84"/>
      <c r="SED28" s="84"/>
      <c r="SEE28" s="84"/>
      <c r="SEF28" s="84"/>
      <c r="SEG28" s="84"/>
      <c r="SEH28" s="84"/>
      <c r="SEI28" s="84"/>
      <c r="SEJ28" s="84"/>
      <c r="SEK28" s="84"/>
      <c r="SEL28" s="84"/>
      <c r="SEM28" s="84"/>
      <c r="SEN28" s="84"/>
      <c r="SEO28" s="84"/>
      <c r="SEP28" s="84"/>
      <c r="SEQ28" s="84"/>
      <c r="SER28" s="84"/>
      <c r="SES28" s="84"/>
      <c r="SET28" s="84"/>
      <c r="SEU28" s="84"/>
      <c r="SEV28" s="84"/>
      <c r="SEW28" s="84"/>
      <c r="SEX28" s="84"/>
      <c r="SEY28" s="84"/>
      <c r="SEZ28" s="84"/>
      <c r="SFA28" s="84"/>
      <c r="SFB28" s="84"/>
      <c r="SFC28" s="84"/>
      <c r="SFD28" s="84"/>
      <c r="SFE28" s="84"/>
      <c r="SFF28" s="84"/>
      <c r="SFG28" s="84"/>
      <c r="SFH28" s="84"/>
      <c r="SFI28" s="84"/>
      <c r="SFJ28" s="84"/>
      <c r="SFK28" s="84"/>
      <c r="SFL28" s="84"/>
      <c r="SFM28" s="84"/>
      <c r="SFN28" s="84"/>
      <c r="SFO28" s="84"/>
      <c r="SFP28" s="84"/>
      <c r="SFQ28" s="84"/>
      <c r="SFR28" s="84"/>
      <c r="SFS28" s="84"/>
      <c r="SFT28" s="84"/>
      <c r="SFU28" s="84"/>
      <c r="SFV28" s="84"/>
      <c r="SFW28" s="84"/>
      <c r="SFX28" s="84"/>
      <c r="SFY28" s="84"/>
      <c r="SFZ28" s="84"/>
      <c r="SGA28" s="84"/>
      <c r="SGB28" s="84"/>
      <c r="SGC28" s="84"/>
      <c r="SGD28" s="84"/>
      <c r="SGE28" s="84"/>
      <c r="SGF28" s="84"/>
      <c r="SGG28" s="84"/>
      <c r="SGH28" s="84"/>
      <c r="SGI28" s="84"/>
      <c r="SGJ28" s="84"/>
      <c r="SGK28" s="84"/>
      <c r="SGL28" s="84"/>
      <c r="SGM28" s="84"/>
      <c r="SGN28" s="84"/>
      <c r="SGO28" s="84"/>
      <c r="SGP28" s="84"/>
      <c r="SGQ28" s="84"/>
      <c r="SGR28" s="84"/>
      <c r="SGS28" s="84"/>
      <c r="SGT28" s="84"/>
      <c r="SGU28" s="84"/>
      <c r="SGV28" s="84"/>
      <c r="SGW28" s="84"/>
      <c r="SGX28" s="84"/>
      <c r="SGY28" s="84"/>
      <c r="SGZ28" s="84"/>
      <c r="SHA28" s="84"/>
      <c r="SHB28" s="84"/>
      <c r="SHC28" s="84"/>
      <c r="SHD28" s="84"/>
      <c r="SHE28" s="84"/>
      <c r="SHF28" s="84"/>
      <c r="SHG28" s="84"/>
      <c r="SHH28" s="84"/>
      <c r="SHI28" s="84"/>
      <c r="SHJ28" s="84"/>
      <c r="SHK28" s="84"/>
      <c r="SHL28" s="84"/>
      <c r="SHM28" s="84"/>
      <c r="SHN28" s="84"/>
      <c r="SHO28" s="84"/>
      <c r="SHP28" s="84"/>
      <c r="SHQ28" s="84"/>
      <c r="SHR28" s="84"/>
      <c r="SHS28" s="84"/>
      <c r="SHT28" s="84"/>
      <c r="SHU28" s="84"/>
      <c r="SHV28" s="84"/>
      <c r="SHW28" s="84"/>
      <c r="SHX28" s="84"/>
      <c r="SHY28" s="84"/>
      <c r="SHZ28" s="84"/>
      <c r="SIA28" s="84"/>
      <c r="SIB28" s="84"/>
      <c r="SIC28" s="84"/>
      <c r="SID28" s="84"/>
      <c r="SIE28" s="84"/>
      <c r="SIF28" s="84"/>
      <c r="SIG28" s="84"/>
      <c r="SIH28" s="84"/>
      <c r="SII28" s="84"/>
      <c r="SIJ28" s="84"/>
      <c r="SIK28" s="84"/>
      <c r="SIL28" s="84"/>
      <c r="SIM28" s="84"/>
      <c r="SIN28" s="84"/>
      <c r="SIO28" s="84"/>
      <c r="SIP28" s="84"/>
      <c r="SIQ28" s="84"/>
      <c r="SIR28" s="84"/>
      <c r="SIS28" s="84"/>
      <c r="SIT28" s="84"/>
      <c r="SIU28" s="84"/>
      <c r="SIV28" s="84"/>
      <c r="SIW28" s="84"/>
      <c r="SIX28" s="84"/>
      <c r="SIY28" s="84"/>
      <c r="SIZ28" s="84"/>
      <c r="SJA28" s="84"/>
      <c r="SJB28" s="84"/>
      <c r="SJC28" s="84"/>
      <c r="SJD28" s="84"/>
      <c r="SJE28" s="84"/>
      <c r="SJF28" s="84"/>
      <c r="SJG28" s="84"/>
      <c r="SJH28" s="84"/>
      <c r="SJI28" s="84"/>
      <c r="SJJ28" s="84"/>
      <c r="SJK28" s="84"/>
      <c r="SJL28" s="84"/>
      <c r="SJM28" s="84"/>
      <c r="SJN28" s="84"/>
      <c r="SJO28" s="84"/>
      <c r="SJP28" s="84"/>
      <c r="SJQ28" s="84"/>
      <c r="SJR28" s="84"/>
      <c r="SJS28" s="84"/>
      <c r="SJT28" s="84"/>
      <c r="SJU28" s="84"/>
      <c r="SJV28" s="84"/>
      <c r="SJW28" s="84"/>
      <c r="SJX28" s="84"/>
      <c r="SJY28" s="84"/>
      <c r="SJZ28" s="84"/>
      <c r="SKA28" s="84"/>
      <c r="SKB28" s="84"/>
      <c r="SKC28" s="84"/>
      <c r="SKD28" s="84"/>
      <c r="SKE28" s="84"/>
      <c r="SKF28" s="84"/>
      <c r="SKG28" s="84"/>
      <c r="SKH28" s="84"/>
      <c r="SKI28" s="84"/>
      <c r="SKJ28" s="84"/>
      <c r="SKK28" s="84"/>
      <c r="SKL28" s="84"/>
      <c r="SKM28" s="84"/>
      <c r="SKN28" s="84"/>
      <c r="SKO28" s="84"/>
      <c r="SKP28" s="84"/>
      <c r="SKQ28" s="84"/>
      <c r="SKR28" s="84"/>
      <c r="SKS28" s="84"/>
      <c r="SKT28" s="84"/>
      <c r="SKU28" s="84"/>
      <c r="SKV28" s="84"/>
      <c r="SKW28" s="84"/>
      <c r="SKX28" s="84"/>
      <c r="SKY28" s="84"/>
      <c r="SKZ28" s="84"/>
      <c r="SLA28" s="84"/>
      <c r="SLB28" s="84"/>
      <c r="SLC28" s="84"/>
      <c r="SLD28" s="84"/>
      <c r="SLE28" s="84"/>
      <c r="SLF28" s="84"/>
      <c r="SLG28" s="84"/>
      <c r="SLH28" s="84"/>
      <c r="SLI28" s="84"/>
      <c r="SLJ28" s="84"/>
      <c r="SLK28" s="84"/>
      <c r="SLL28" s="84"/>
      <c r="SLM28" s="84"/>
      <c r="SLN28" s="84"/>
      <c r="SLO28" s="84"/>
      <c r="SLP28" s="84"/>
      <c r="SLQ28" s="84"/>
      <c r="SLR28" s="84"/>
      <c r="SLS28" s="84"/>
      <c r="SLT28" s="84"/>
      <c r="SLU28" s="84"/>
      <c r="SLV28" s="84"/>
      <c r="SLW28" s="84"/>
      <c r="SLX28" s="84"/>
      <c r="SLY28" s="84"/>
      <c r="SLZ28" s="84"/>
      <c r="SMA28" s="84"/>
      <c r="SMB28" s="84"/>
      <c r="SMC28" s="84"/>
      <c r="SMD28" s="84"/>
      <c r="SME28" s="84"/>
      <c r="SMF28" s="84"/>
      <c r="SMG28" s="84"/>
      <c r="SMH28" s="84"/>
      <c r="SMI28" s="84"/>
      <c r="SMJ28" s="84"/>
      <c r="SMK28" s="84"/>
      <c r="SML28" s="84"/>
      <c r="SMM28" s="84"/>
      <c r="SMN28" s="84"/>
      <c r="SMO28" s="84"/>
      <c r="SMP28" s="84"/>
      <c r="SMQ28" s="84"/>
      <c r="SMR28" s="84"/>
      <c r="SMS28" s="84"/>
      <c r="SMT28" s="84"/>
      <c r="SMU28" s="84"/>
      <c r="SMV28" s="84"/>
      <c r="SMW28" s="84"/>
      <c r="SMX28" s="84"/>
      <c r="SMY28" s="84"/>
      <c r="SMZ28" s="84"/>
      <c r="SNA28" s="84"/>
      <c r="SNB28" s="84"/>
      <c r="SNC28" s="84"/>
      <c r="SND28" s="84"/>
      <c r="SNE28" s="84"/>
      <c r="SNF28" s="84"/>
      <c r="SNG28" s="84"/>
      <c r="SNH28" s="84"/>
      <c r="SNI28" s="84"/>
      <c r="SNJ28" s="84"/>
      <c r="SNK28" s="84"/>
      <c r="SNL28" s="84"/>
      <c r="SNM28" s="84"/>
      <c r="SNN28" s="84"/>
      <c r="SNO28" s="84"/>
      <c r="SNP28" s="84"/>
      <c r="SNQ28" s="84"/>
      <c r="SNR28" s="84"/>
      <c r="SNS28" s="84"/>
      <c r="SNT28" s="84"/>
      <c r="SNU28" s="84"/>
      <c r="SNV28" s="84"/>
      <c r="SNW28" s="84"/>
      <c r="SNX28" s="84"/>
      <c r="SNY28" s="84"/>
      <c r="SNZ28" s="84"/>
      <c r="SOA28" s="84"/>
      <c r="SOB28" s="84"/>
      <c r="SOC28" s="84"/>
      <c r="SOD28" s="84"/>
      <c r="SOE28" s="84"/>
      <c r="SOF28" s="84"/>
      <c r="SOG28" s="84"/>
      <c r="SOH28" s="84"/>
      <c r="SOI28" s="84"/>
      <c r="SOJ28" s="84"/>
      <c r="SOK28" s="84"/>
      <c r="SOL28" s="84"/>
      <c r="SOM28" s="84"/>
      <c r="SON28" s="84"/>
      <c r="SOO28" s="84"/>
      <c r="SOP28" s="84"/>
      <c r="SOQ28" s="84"/>
      <c r="SOR28" s="84"/>
      <c r="SOS28" s="84"/>
      <c r="SOT28" s="84"/>
      <c r="SOU28" s="84"/>
      <c r="SOV28" s="84"/>
      <c r="SOW28" s="84"/>
      <c r="SOX28" s="84"/>
      <c r="SOY28" s="84"/>
      <c r="SOZ28" s="84"/>
      <c r="SPA28" s="84"/>
      <c r="SPB28" s="84"/>
      <c r="SPC28" s="84"/>
      <c r="SPD28" s="84"/>
      <c r="SPE28" s="84"/>
      <c r="SPF28" s="84"/>
      <c r="SPG28" s="84"/>
      <c r="SPH28" s="84"/>
      <c r="SPI28" s="84"/>
      <c r="SPJ28" s="84"/>
      <c r="SPK28" s="84"/>
      <c r="SPL28" s="84"/>
      <c r="SPM28" s="84"/>
      <c r="SPN28" s="84"/>
      <c r="SPO28" s="84"/>
      <c r="SPP28" s="84"/>
      <c r="SPQ28" s="84"/>
      <c r="SPR28" s="84"/>
      <c r="SPS28" s="84"/>
      <c r="SPT28" s="84"/>
      <c r="SPU28" s="84"/>
      <c r="SPV28" s="84"/>
      <c r="SPW28" s="84"/>
      <c r="SPX28" s="84"/>
      <c r="SPY28" s="84"/>
      <c r="SPZ28" s="84"/>
      <c r="SQA28" s="84"/>
      <c r="SQB28" s="84"/>
      <c r="SQC28" s="84"/>
      <c r="SQD28" s="84"/>
      <c r="SQE28" s="84"/>
      <c r="SQF28" s="84"/>
      <c r="SQG28" s="84"/>
      <c r="SQH28" s="84"/>
      <c r="SQI28" s="84"/>
      <c r="SQJ28" s="84"/>
      <c r="SQK28" s="84"/>
      <c r="SQL28" s="84"/>
      <c r="SQM28" s="84"/>
      <c r="SQN28" s="84"/>
      <c r="SQO28" s="84"/>
      <c r="SQP28" s="84"/>
      <c r="SQQ28" s="84"/>
      <c r="SQR28" s="84"/>
      <c r="SQS28" s="84"/>
      <c r="SQT28" s="84"/>
      <c r="SQU28" s="84"/>
      <c r="SQV28" s="84"/>
      <c r="SQW28" s="84"/>
      <c r="SQX28" s="84"/>
      <c r="SQY28" s="84"/>
      <c r="SQZ28" s="84"/>
      <c r="SRA28" s="84"/>
      <c r="SRB28" s="84"/>
      <c r="SRC28" s="84"/>
      <c r="SRD28" s="84"/>
      <c r="SRE28" s="84"/>
      <c r="SRF28" s="84"/>
      <c r="SRG28" s="84"/>
      <c r="SRH28" s="84"/>
      <c r="SRI28" s="84"/>
      <c r="SRJ28" s="84"/>
      <c r="SRK28" s="84"/>
      <c r="SRL28" s="84"/>
      <c r="SRM28" s="84"/>
      <c r="SRN28" s="84"/>
      <c r="SRO28" s="84"/>
      <c r="SRP28" s="84"/>
      <c r="SRQ28" s="84"/>
      <c r="SRR28" s="84"/>
      <c r="SRS28" s="84"/>
      <c r="SRT28" s="84"/>
      <c r="SRU28" s="84"/>
      <c r="SRV28" s="84"/>
      <c r="SRW28" s="84"/>
      <c r="SRX28" s="84"/>
      <c r="SRY28" s="84"/>
      <c r="SRZ28" s="84"/>
      <c r="SSA28" s="84"/>
      <c r="SSB28" s="84"/>
      <c r="SSC28" s="84"/>
      <c r="SSD28" s="84"/>
      <c r="SSE28" s="84"/>
      <c r="SSF28" s="84"/>
      <c r="SSG28" s="84"/>
      <c r="SSH28" s="84"/>
      <c r="SSI28" s="84"/>
      <c r="SSJ28" s="84"/>
      <c r="SSK28" s="84"/>
      <c r="SSL28" s="84"/>
      <c r="SSM28" s="84"/>
      <c r="SSN28" s="84"/>
      <c r="SSO28" s="84"/>
      <c r="SSP28" s="84"/>
      <c r="SSQ28" s="84"/>
      <c r="SSR28" s="84"/>
      <c r="SSS28" s="84"/>
      <c r="SST28" s="84"/>
      <c r="SSU28" s="84"/>
      <c r="SSV28" s="84"/>
      <c r="SSW28" s="84"/>
      <c r="SSX28" s="84"/>
      <c r="SSY28" s="84"/>
      <c r="SSZ28" s="84"/>
      <c r="STA28" s="84"/>
      <c r="STB28" s="84"/>
      <c r="STC28" s="84"/>
      <c r="STD28" s="84"/>
      <c r="STE28" s="84"/>
      <c r="STF28" s="84"/>
      <c r="STG28" s="84"/>
      <c r="STH28" s="84"/>
      <c r="STI28" s="84"/>
      <c r="STJ28" s="84"/>
      <c r="STK28" s="84"/>
      <c r="STL28" s="84"/>
      <c r="STM28" s="84"/>
      <c r="STN28" s="84"/>
      <c r="STO28" s="84"/>
      <c r="STP28" s="84"/>
      <c r="STQ28" s="84"/>
      <c r="STR28" s="84"/>
      <c r="STS28" s="84"/>
      <c r="STT28" s="84"/>
      <c r="STU28" s="84"/>
      <c r="STV28" s="84"/>
      <c r="STW28" s="84"/>
      <c r="STX28" s="84"/>
      <c r="STY28" s="84"/>
      <c r="STZ28" s="84"/>
      <c r="SUA28" s="84"/>
      <c r="SUB28" s="84"/>
      <c r="SUC28" s="84"/>
      <c r="SUD28" s="84"/>
      <c r="SUE28" s="84"/>
      <c r="SUF28" s="84"/>
      <c r="SUG28" s="84"/>
      <c r="SUH28" s="84"/>
      <c r="SUI28" s="84"/>
      <c r="SUJ28" s="84"/>
      <c r="SUK28" s="84"/>
      <c r="SUL28" s="84"/>
      <c r="SUM28" s="84"/>
      <c r="SUN28" s="84"/>
      <c r="SUO28" s="84"/>
      <c r="SUP28" s="84"/>
      <c r="SUQ28" s="84"/>
      <c r="SUR28" s="84"/>
      <c r="SUS28" s="84"/>
      <c r="SUT28" s="84"/>
      <c r="SUU28" s="84"/>
      <c r="SUV28" s="84"/>
      <c r="SUW28" s="84"/>
      <c r="SUX28" s="84"/>
      <c r="SUY28" s="84"/>
      <c r="SUZ28" s="84"/>
      <c r="SVA28" s="84"/>
      <c r="SVB28" s="84"/>
      <c r="SVC28" s="84"/>
      <c r="SVD28" s="84"/>
      <c r="SVE28" s="84"/>
      <c r="SVF28" s="84"/>
      <c r="SVG28" s="84"/>
      <c r="SVH28" s="84"/>
      <c r="SVI28" s="84"/>
      <c r="SVJ28" s="84"/>
      <c r="SVK28" s="84"/>
      <c r="SVL28" s="84"/>
      <c r="SVM28" s="84"/>
      <c r="SVN28" s="84"/>
      <c r="SVO28" s="84"/>
      <c r="SVP28" s="84"/>
      <c r="SVQ28" s="84"/>
      <c r="SVR28" s="84"/>
      <c r="SVS28" s="84"/>
      <c r="SVT28" s="84"/>
      <c r="SVU28" s="84"/>
      <c r="SVV28" s="84"/>
      <c r="SVW28" s="84"/>
      <c r="SVX28" s="84"/>
      <c r="SVY28" s="84"/>
      <c r="SVZ28" s="84"/>
      <c r="SWA28" s="84"/>
      <c r="SWB28" s="84"/>
      <c r="SWC28" s="84"/>
      <c r="SWD28" s="84"/>
      <c r="SWE28" s="84"/>
      <c r="SWF28" s="84"/>
      <c r="SWG28" s="84"/>
      <c r="SWH28" s="84"/>
      <c r="SWI28" s="84"/>
      <c r="SWJ28" s="84"/>
      <c r="SWK28" s="84"/>
      <c r="SWL28" s="84"/>
      <c r="SWM28" s="84"/>
      <c r="SWN28" s="84"/>
      <c r="SWO28" s="84"/>
      <c r="SWP28" s="84"/>
      <c r="SWQ28" s="84"/>
      <c r="SWR28" s="84"/>
      <c r="SWS28" s="84"/>
      <c r="SWT28" s="84"/>
      <c r="SWU28" s="84"/>
      <c r="SWV28" s="84"/>
      <c r="SWW28" s="84"/>
      <c r="SWX28" s="84"/>
      <c r="SWY28" s="84"/>
      <c r="SWZ28" s="84"/>
      <c r="SXA28" s="84"/>
      <c r="SXB28" s="84"/>
      <c r="SXC28" s="84"/>
      <c r="SXD28" s="84"/>
      <c r="SXE28" s="84"/>
      <c r="SXF28" s="84"/>
      <c r="SXG28" s="84"/>
      <c r="SXH28" s="84"/>
      <c r="SXI28" s="84"/>
      <c r="SXJ28" s="84"/>
      <c r="SXK28" s="84"/>
      <c r="SXL28" s="84"/>
      <c r="SXM28" s="84"/>
      <c r="SXN28" s="84"/>
      <c r="SXO28" s="84"/>
      <c r="SXP28" s="84"/>
      <c r="SXQ28" s="84"/>
      <c r="SXR28" s="84"/>
      <c r="SXS28" s="84"/>
      <c r="SXT28" s="84"/>
      <c r="SXU28" s="84"/>
      <c r="SXV28" s="84"/>
      <c r="SXW28" s="84"/>
      <c r="SXX28" s="84"/>
      <c r="SXY28" s="84"/>
      <c r="SXZ28" s="84"/>
      <c r="SYA28" s="84"/>
      <c r="SYB28" s="84"/>
      <c r="SYC28" s="84"/>
      <c r="SYD28" s="84"/>
      <c r="SYE28" s="84"/>
      <c r="SYF28" s="84"/>
      <c r="SYG28" s="84"/>
      <c r="SYH28" s="84"/>
      <c r="SYI28" s="84"/>
      <c r="SYJ28" s="84"/>
      <c r="SYK28" s="84"/>
      <c r="SYL28" s="84"/>
      <c r="SYM28" s="84"/>
      <c r="SYN28" s="84"/>
      <c r="SYO28" s="84"/>
      <c r="SYP28" s="84"/>
      <c r="SYQ28" s="84"/>
      <c r="SYR28" s="84"/>
      <c r="SYS28" s="84"/>
      <c r="SYT28" s="84"/>
      <c r="SYU28" s="84"/>
      <c r="SYV28" s="84"/>
      <c r="SYW28" s="84"/>
      <c r="SYX28" s="84"/>
      <c r="SYY28" s="84"/>
      <c r="SYZ28" s="84"/>
      <c r="SZA28" s="84"/>
      <c r="SZB28" s="84"/>
      <c r="SZC28" s="84"/>
      <c r="SZD28" s="84"/>
      <c r="SZE28" s="84"/>
      <c r="SZF28" s="84"/>
      <c r="SZG28" s="84"/>
      <c r="SZH28" s="84"/>
      <c r="SZI28" s="84"/>
      <c r="SZJ28" s="84"/>
      <c r="SZK28" s="84"/>
      <c r="SZL28" s="84"/>
      <c r="SZM28" s="84"/>
      <c r="SZN28" s="84"/>
      <c r="SZO28" s="84"/>
      <c r="SZP28" s="84"/>
      <c r="SZQ28" s="84"/>
      <c r="SZR28" s="84"/>
      <c r="SZS28" s="84"/>
      <c r="SZT28" s="84"/>
      <c r="SZU28" s="84"/>
      <c r="SZV28" s="84"/>
      <c r="SZW28" s="84"/>
      <c r="SZX28" s="84"/>
      <c r="SZY28" s="84"/>
      <c r="SZZ28" s="84"/>
      <c r="TAA28" s="84"/>
      <c r="TAB28" s="84"/>
      <c r="TAC28" s="84"/>
      <c r="TAD28" s="84"/>
      <c r="TAE28" s="84"/>
      <c r="TAF28" s="84"/>
      <c r="TAG28" s="84"/>
      <c r="TAH28" s="84"/>
      <c r="TAI28" s="84"/>
      <c r="TAJ28" s="84"/>
      <c r="TAK28" s="84"/>
      <c r="TAL28" s="84"/>
      <c r="TAM28" s="84"/>
      <c r="TAN28" s="84"/>
      <c r="TAO28" s="84"/>
      <c r="TAP28" s="84"/>
      <c r="TAQ28" s="84"/>
      <c r="TAR28" s="84"/>
      <c r="TAS28" s="84"/>
      <c r="TAT28" s="84"/>
      <c r="TAU28" s="84"/>
      <c r="TAV28" s="84"/>
      <c r="TAW28" s="84"/>
      <c r="TAX28" s="84"/>
      <c r="TAY28" s="84"/>
      <c r="TAZ28" s="84"/>
      <c r="TBA28" s="84"/>
      <c r="TBB28" s="84"/>
      <c r="TBC28" s="84"/>
      <c r="TBD28" s="84"/>
      <c r="TBE28" s="84"/>
      <c r="TBF28" s="84"/>
      <c r="TBG28" s="84"/>
      <c r="TBH28" s="84"/>
      <c r="TBI28" s="84"/>
      <c r="TBJ28" s="84"/>
      <c r="TBK28" s="84"/>
      <c r="TBL28" s="84"/>
      <c r="TBM28" s="84"/>
      <c r="TBN28" s="84"/>
      <c r="TBO28" s="84"/>
      <c r="TBP28" s="84"/>
      <c r="TBQ28" s="84"/>
      <c r="TBR28" s="84"/>
      <c r="TBS28" s="84"/>
      <c r="TBT28" s="84"/>
      <c r="TBU28" s="84"/>
      <c r="TBV28" s="84"/>
      <c r="TBW28" s="84"/>
      <c r="TBX28" s="84"/>
      <c r="TBY28" s="84"/>
      <c r="TBZ28" s="84"/>
      <c r="TCA28" s="84"/>
      <c r="TCB28" s="84"/>
      <c r="TCC28" s="84"/>
      <c r="TCD28" s="84"/>
      <c r="TCE28" s="84"/>
      <c r="TCF28" s="84"/>
      <c r="TCG28" s="84"/>
      <c r="TCH28" s="84"/>
      <c r="TCI28" s="84"/>
      <c r="TCJ28" s="84"/>
      <c r="TCK28" s="84"/>
      <c r="TCL28" s="84"/>
      <c r="TCM28" s="84"/>
      <c r="TCN28" s="84"/>
      <c r="TCO28" s="84"/>
      <c r="TCP28" s="84"/>
      <c r="TCQ28" s="84"/>
      <c r="TCR28" s="84"/>
      <c r="TCS28" s="84"/>
      <c r="TCT28" s="84"/>
      <c r="TCU28" s="84"/>
      <c r="TCV28" s="84"/>
      <c r="TCW28" s="84"/>
      <c r="TCX28" s="84"/>
      <c r="TCY28" s="84"/>
      <c r="TCZ28" s="84"/>
      <c r="TDA28" s="84"/>
      <c r="TDB28" s="84"/>
      <c r="TDC28" s="84"/>
      <c r="TDD28" s="84"/>
      <c r="TDE28" s="84"/>
      <c r="TDF28" s="84"/>
      <c r="TDG28" s="84"/>
      <c r="TDH28" s="84"/>
      <c r="TDI28" s="84"/>
      <c r="TDJ28" s="84"/>
      <c r="TDK28" s="84"/>
      <c r="TDL28" s="84"/>
      <c r="TDM28" s="84"/>
      <c r="TDN28" s="84"/>
      <c r="TDO28" s="84"/>
      <c r="TDP28" s="84"/>
      <c r="TDQ28" s="84"/>
      <c r="TDR28" s="84"/>
      <c r="TDS28" s="84"/>
      <c r="TDT28" s="84"/>
      <c r="TDU28" s="84"/>
      <c r="TDV28" s="84"/>
      <c r="TDW28" s="84"/>
      <c r="TDX28" s="84"/>
      <c r="TDY28" s="84"/>
      <c r="TDZ28" s="84"/>
      <c r="TEA28" s="84"/>
      <c r="TEB28" s="84"/>
      <c r="TEC28" s="84"/>
      <c r="TED28" s="84"/>
      <c r="TEE28" s="84"/>
      <c r="TEF28" s="84"/>
      <c r="TEG28" s="84"/>
      <c r="TEH28" s="84"/>
      <c r="TEI28" s="84"/>
      <c r="TEJ28" s="84"/>
      <c r="TEK28" s="84"/>
      <c r="TEL28" s="84"/>
      <c r="TEM28" s="84"/>
      <c r="TEN28" s="84"/>
      <c r="TEO28" s="84"/>
      <c r="TEP28" s="84"/>
      <c r="TEQ28" s="84"/>
      <c r="TER28" s="84"/>
      <c r="TES28" s="84"/>
      <c r="TET28" s="84"/>
      <c r="TEU28" s="84"/>
      <c r="TEV28" s="84"/>
      <c r="TEW28" s="84"/>
      <c r="TEX28" s="84"/>
      <c r="TEY28" s="84"/>
      <c r="TEZ28" s="84"/>
      <c r="TFA28" s="84"/>
      <c r="TFB28" s="84"/>
      <c r="TFC28" s="84"/>
      <c r="TFD28" s="84"/>
      <c r="TFE28" s="84"/>
      <c r="TFF28" s="84"/>
      <c r="TFG28" s="84"/>
      <c r="TFH28" s="84"/>
      <c r="TFI28" s="84"/>
      <c r="TFJ28" s="84"/>
      <c r="TFK28" s="84"/>
      <c r="TFL28" s="84"/>
      <c r="TFM28" s="84"/>
      <c r="TFN28" s="84"/>
      <c r="TFO28" s="84"/>
      <c r="TFP28" s="84"/>
      <c r="TFQ28" s="84"/>
      <c r="TFR28" s="84"/>
      <c r="TFS28" s="84"/>
      <c r="TFT28" s="84"/>
      <c r="TFU28" s="84"/>
      <c r="TFV28" s="84"/>
      <c r="TFW28" s="84"/>
      <c r="TFX28" s="84"/>
      <c r="TFY28" s="84"/>
      <c r="TFZ28" s="84"/>
      <c r="TGA28" s="84"/>
      <c r="TGB28" s="84"/>
      <c r="TGC28" s="84"/>
      <c r="TGD28" s="84"/>
      <c r="TGE28" s="84"/>
      <c r="TGF28" s="84"/>
      <c r="TGG28" s="84"/>
      <c r="TGH28" s="84"/>
      <c r="TGI28" s="84"/>
      <c r="TGJ28" s="84"/>
      <c r="TGK28" s="84"/>
      <c r="TGL28" s="84"/>
      <c r="TGM28" s="84"/>
      <c r="TGN28" s="84"/>
      <c r="TGO28" s="84"/>
      <c r="TGP28" s="84"/>
      <c r="TGQ28" s="84"/>
      <c r="TGR28" s="84"/>
      <c r="TGS28" s="84"/>
      <c r="TGT28" s="84"/>
      <c r="TGU28" s="84"/>
      <c r="TGV28" s="84"/>
      <c r="TGW28" s="84"/>
      <c r="TGX28" s="84"/>
      <c r="TGY28" s="84"/>
      <c r="TGZ28" s="84"/>
      <c r="THA28" s="84"/>
      <c r="THB28" s="84"/>
      <c r="THC28" s="84"/>
      <c r="THD28" s="84"/>
      <c r="THE28" s="84"/>
      <c r="THF28" s="84"/>
      <c r="THG28" s="84"/>
      <c r="THH28" s="84"/>
      <c r="THI28" s="84"/>
      <c r="THJ28" s="84"/>
      <c r="THK28" s="84"/>
      <c r="THL28" s="84"/>
      <c r="THM28" s="84"/>
      <c r="THN28" s="84"/>
      <c r="THO28" s="84"/>
      <c r="THP28" s="84"/>
      <c r="THQ28" s="84"/>
      <c r="THR28" s="84"/>
      <c r="THS28" s="84"/>
      <c r="THT28" s="84"/>
      <c r="THU28" s="84"/>
      <c r="THV28" s="84"/>
      <c r="THW28" s="84"/>
      <c r="THX28" s="84"/>
      <c r="THY28" s="84"/>
      <c r="THZ28" s="84"/>
      <c r="TIA28" s="84"/>
      <c r="TIB28" s="84"/>
      <c r="TIC28" s="84"/>
      <c r="TID28" s="84"/>
      <c r="TIE28" s="84"/>
      <c r="TIF28" s="84"/>
      <c r="TIG28" s="84"/>
      <c r="TIH28" s="84"/>
      <c r="TII28" s="84"/>
      <c r="TIJ28" s="84"/>
      <c r="TIK28" s="84"/>
      <c r="TIL28" s="84"/>
      <c r="TIM28" s="84"/>
      <c r="TIN28" s="84"/>
      <c r="TIO28" s="84"/>
      <c r="TIP28" s="84"/>
      <c r="TIQ28" s="84"/>
      <c r="TIR28" s="84"/>
      <c r="TIS28" s="84"/>
      <c r="TIT28" s="84"/>
      <c r="TIU28" s="84"/>
      <c r="TIV28" s="84"/>
      <c r="TIW28" s="84"/>
      <c r="TIX28" s="84"/>
      <c r="TIY28" s="84"/>
      <c r="TIZ28" s="84"/>
      <c r="TJA28" s="84"/>
      <c r="TJB28" s="84"/>
      <c r="TJC28" s="84"/>
      <c r="TJD28" s="84"/>
      <c r="TJE28" s="84"/>
      <c r="TJF28" s="84"/>
      <c r="TJG28" s="84"/>
      <c r="TJH28" s="84"/>
      <c r="TJI28" s="84"/>
      <c r="TJJ28" s="84"/>
      <c r="TJK28" s="84"/>
      <c r="TJL28" s="84"/>
      <c r="TJM28" s="84"/>
      <c r="TJN28" s="84"/>
      <c r="TJO28" s="84"/>
      <c r="TJP28" s="84"/>
      <c r="TJQ28" s="84"/>
      <c r="TJR28" s="84"/>
      <c r="TJS28" s="84"/>
      <c r="TJT28" s="84"/>
      <c r="TJU28" s="84"/>
      <c r="TJV28" s="84"/>
      <c r="TJW28" s="84"/>
      <c r="TJX28" s="84"/>
      <c r="TJY28" s="84"/>
      <c r="TJZ28" s="84"/>
      <c r="TKA28" s="84"/>
      <c r="TKB28" s="84"/>
      <c r="TKC28" s="84"/>
      <c r="TKD28" s="84"/>
      <c r="TKE28" s="84"/>
      <c r="TKF28" s="84"/>
      <c r="TKG28" s="84"/>
      <c r="TKH28" s="84"/>
      <c r="TKI28" s="84"/>
      <c r="TKJ28" s="84"/>
      <c r="TKK28" s="84"/>
      <c r="TKL28" s="84"/>
      <c r="TKM28" s="84"/>
      <c r="TKN28" s="84"/>
      <c r="TKO28" s="84"/>
      <c r="TKP28" s="84"/>
      <c r="TKQ28" s="84"/>
      <c r="TKR28" s="84"/>
      <c r="TKS28" s="84"/>
      <c r="TKT28" s="84"/>
      <c r="TKU28" s="84"/>
      <c r="TKV28" s="84"/>
      <c r="TKW28" s="84"/>
      <c r="TKX28" s="84"/>
      <c r="TKY28" s="84"/>
      <c r="TKZ28" s="84"/>
      <c r="TLA28" s="84"/>
      <c r="TLB28" s="84"/>
      <c r="TLC28" s="84"/>
      <c r="TLD28" s="84"/>
      <c r="TLE28" s="84"/>
      <c r="TLF28" s="84"/>
      <c r="TLG28" s="84"/>
      <c r="TLH28" s="84"/>
      <c r="TLI28" s="84"/>
      <c r="TLJ28" s="84"/>
      <c r="TLK28" s="84"/>
      <c r="TLL28" s="84"/>
      <c r="TLM28" s="84"/>
      <c r="TLN28" s="84"/>
      <c r="TLO28" s="84"/>
      <c r="TLP28" s="84"/>
      <c r="TLQ28" s="84"/>
      <c r="TLR28" s="84"/>
      <c r="TLS28" s="84"/>
      <c r="TLT28" s="84"/>
      <c r="TLU28" s="84"/>
      <c r="TLV28" s="84"/>
      <c r="TLW28" s="84"/>
      <c r="TLX28" s="84"/>
      <c r="TLY28" s="84"/>
      <c r="TLZ28" s="84"/>
      <c r="TMA28" s="84"/>
      <c r="TMB28" s="84"/>
      <c r="TMC28" s="84"/>
      <c r="TMD28" s="84"/>
      <c r="TME28" s="84"/>
      <c r="TMF28" s="84"/>
      <c r="TMG28" s="84"/>
      <c r="TMH28" s="84"/>
      <c r="TMI28" s="84"/>
      <c r="TMJ28" s="84"/>
      <c r="TMK28" s="84"/>
      <c r="TML28" s="84"/>
      <c r="TMM28" s="84"/>
      <c r="TMN28" s="84"/>
      <c r="TMO28" s="84"/>
      <c r="TMP28" s="84"/>
      <c r="TMQ28" s="84"/>
      <c r="TMR28" s="84"/>
      <c r="TMS28" s="84"/>
      <c r="TMT28" s="84"/>
      <c r="TMU28" s="84"/>
      <c r="TMV28" s="84"/>
      <c r="TMW28" s="84"/>
      <c r="TMX28" s="84"/>
      <c r="TMY28" s="84"/>
      <c r="TMZ28" s="84"/>
      <c r="TNA28" s="84"/>
      <c r="TNB28" s="84"/>
      <c r="TNC28" s="84"/>
      <c r="TND28" s="84"/>
      <c r="TNE28" s="84"/>
      <c r="TNF28" s="84"/>
      <c r="TNG28" s="84"/>
      <c r="TNH28" s="84"/>
      <c r="TNI28" s="84"/>
      <c r="TNJ28" s="84"/>
      <c r="TNK28" s="84"/>
      <c r="TNL28" s="84"/>
      <c r="TNM28" s="84"/>
      <c r="TNN28" s="84"/>
      <c r="TNO28" s="84"/>
      <c r="TNP28" s="84"/>
      <c r="TNQ28" s="84"/>
      <c r="TNR28" s="84"/>
      <c r="TNS28" s="84"/>
      <c r="TNT28" s="84"/>
      <c r="TNU28" s="84"/>
      <c r="TNV28" s="84"/>
      <c r="TNW28" s="84"/>
      <c r="TNX28" s="84"/>
      <c r="TNY28" s="84"/>
      <c r="TNZ28" s="84"/>
      <c r="TOA28" s="84"/>
      <c r="TOB28" s="84"/>
      <c r="TOC28" s="84"/>
      <c r="TOD28" s="84"/>
      <c r="TOE28" s="84"/>
      <c r="TOF28" s="84"/>
      <c r="TOG28" s="84"/>
      <c r="TOH28" s="84"/>
      <c r="TOI28" s="84"/>
      <c r="TOJ28" s="84"/>
      <c r="TOK28" s="84"/>
      <c r="TOL28" s="84"/>
      <c r="TOM28" s="84"/>
      <c r="TON28" s="84"/>
      <c r="TOO28" s="84"/>
      <c r="TOP28" s="84"/>
      <c r="TOQ28" s="84"/>
      <c r="TOR28" s="84"/>
      <c r="TOS28" s="84"/>
      <c r="TOT28" s="84"/>
      <c r="TOU28" s="84"/>
      <c r="TOV28" s="84"/>
      <c r="TOW28" s="84"/>
      <c r="TOX28" s="84"/>
      <c r="TOY28" s="84"/>
      <c r="TOZ28" s="84"/>
      <c r="TPA28" s="84"/>
      <c r="TPB28" s="84"/>
      <c r="TPC28" s="84"/>
      <c r="TPD28" s="84"/>
      <c r="TPE28" s="84"/>
      <c r="TPF28" s="84"/>
      <c r="TPG28" s="84"/>
      <c r="TPH28" s="84"/>
      <c r="TPI28" s="84"/>
      <c r="TPJ28" s="84"/>
      <c r="TPK28" s="84"/>
      <c r="TPL28" s="84"/>
      <c r="TPM28" s="84"/>
      <c r="TPN28" s="84"/>
      <c r="TPO28" s="84"/>
      <c r="TPP28" s="84"/>
      <c r="TPQ28" s="84"/>
      <c r="TPR28" s="84"/>
      <c r="TPS28" s="84"/>
      <c r="TPT28" s="84"/>
      <c r="TPU28" s="84"/>
      <c r="TPV28" s="84"/>
      <c r="TPW28" s="84"/>
      <c r="TPX28" s="84"/>
      <c r="TPY28" s="84"/>
      <c r="TPZ28" s="84"/>
      <c r="TQA28" s="84"/>
      <c r="TQB28" s="84"/>
      <c r="TQC28" s="84"/>
      <c r="TQD28" s="84"/>
      <c r="TQE28" s="84"/>
      <c r="TQF28" s="84"/>
      <c r="TQG28" s="84"/>
      <c r="TQH28" s="84"/>
      <c r="TQI28" s="84"/>
      <c r="TQJ28" s="84"/>
      <c r="TQK28" s="84"/>
      <c r="TQL28" s="84"/>
      <c r="TQM28" s="84"/>
      <c r="TQN28" s="84"/>
      <c r="TQO28" s="84"/>
      <c r="TQP28" s="84"/>
      <c r="TQQ28" s="84"/>
      <c r="TQR28" s="84"/>
      <c r="TQS28" s="84"/>
      <c r="TQT28" s="84"/>
      <c r="TQU28" s="84"/>
      <c r="TQV28" s="84"/>
      <c r="TQW28" s="84"/>
      <c r="TQX28" s="84"/>
      <c r="TQY28" s="84"/>
      <c r="TQZ28" s="84"/>
      <c r="TRA28" s="84"/>
      <c r="TRB28" s="84"/>
      <c r="TRC28" s="84"/>
      <c r="TRD28" s="84"/>
      <c r="TRE28" s="84"/>
      <c r="TRF28" s="84"/>
      <c r="TRG28" s="84"/>
      <c r="TRH28" s="84"/>
      <c r="TRI28" s="84"/>
      <c r="TRJ28" s="84"/>
      <c r="TRK28" s="84"/>
      <c r="TRL28" s="84"/>
      <c r="TRM28" s="84"/>
      <c r="TRN28" s="84"/>
      <c r="TRO28" s="84"/>
      <c r="TRP28" s="84"/>
      <c r="TRQ28" s="84"/>
      <c r="TRR28" s="84"/>
      <c r="TRS28" s="84"/>
      <c r="TRT28" s="84"/>
      <c r="TRU28" s="84"/>
      <c r="TRV28" s="84"/>
      <c r="TRW28" s="84"/>
      <c r="TRX28" s="84"/>
      <c r="TRY28" s="84"/>
      <c r="TRZ28" s="84"/>
      <c r="TSA28" s="84"/>
      <c r="TSB28" s="84"/>
      <c r="TSC28" s="84"/>
      <c r="TSD28" s="84"/>
      <c r="TSE28" s="84"/>
      <c r="TSF28" s="84"/>
      <c r="TSG28" s="84"/>
      <c r="TSH28" s="84"/>
      <c r="TSI28" s="84"/>
      <c r="TSJ28" s="84"/>
      <c r="TSK28" s="84"/>
      <c r="TSL28" s="84"/>
      <c r="TSM28" s="84"/>
      <c r="TSN28" s="84"/>
      <c r="TSO28" s="84"/>
      <c r="TSP28" s="84"/>
      <c r="TSQ28" s="84"/>
      <c r="TSR28" s="84"/>
      <c r="TSS28" s="84"/>
      <c r="TST28" s="84"/>
      <c r="TSU28" s="84"/>
      <c r="TSV28" s="84"/>
      <c r="TSW28" s="84"/>
      <c r="TSX28" s="84"/>
      <c r="TSY28" s="84"/>
      <c r="TSZ28" s="84"/>
      <c r="TTA28" s="84"/>
      <c r="TTB28" s="84"/>
      <c r="TTC28" s="84"/>
      <c r="TTD28" s="84"/>
      <c r="TTE28" s="84"/>
      <c r="TTF28" s="84"/>
      <c r="TTG28" s="84"/>
      <c r="TTH28" s="84"/>
      <c r="TTI28" s="84"/>
      <c r="TTJ28" s="84"/>
      <c r="TTK28" s="84"/>
      <c r="TTL28" s="84"/>
      <c r="TTM28" s="84"/>
      <c r="TTN28" s="84"/>
      <c r="TTO28" s="84"/>
      <c r="TTP28" s="84"/>
      <c r="TTQ28" s="84"/>
      <c r="TTR28" s="84"/>
      <c r="TTS28" s="84"/>
      <c r="TTT28" s="84"/>
      <c r="TTU28" s="84"/>
      <c r="TTV28" s="84"/>
      <c r="TTW28" s="84"/>
      <c r="TTX28" s="84"/>
      <c r="TTY28" s="84"/>
      <c r="TTZ28" s="84"/>
      <c r="TUA28" s="84"/>
      <c r="TUB28" s="84"/>
      <c r="TUC28" s="84"/>
      <c r="TUD28" s="84"/>
      <c r="TUE28" s="84"/>
      <c r="TUF28" s="84"/>
      <c r="TUG28" s="84"/>
      <c r="TUH28" s="84"/>
      <c r="TUI28" s="84"/>
      <c r="TUJ28" s="84"/>
      <c r="TUK28" s="84"/>
      <c r="TUL28" s="84"/>
      <c r="TUM28" s="84"/>
      <c r="TUN28" s="84"/>
      <c r="TUO28" s="84"/>
      <c r="TUP28" s="84"/>
      <c r="TUQ28" s="84"/>
      <c r="TUR28" s="84"/>
      <c r="TUS28" s="84"/>
      <c r="TUT28" s="84"/>
      <c r="TUU28" s="84"/>
      <c r="TUV28" s="84"/>
      <c r="TUW28" s="84"/>
      <c r="TUX28" s="84"/>
      <c r="TUY28" s="84"/>
      <c r="TUZ28" s="84"/>
      <c r="TVA28" s="84"/>
      <c r="TVB28" s="84"/>
      <c r="TVC28" s="84"/>
      <c r="TVD28" s="84"/>
      <c r="TVE28" s="84"/>
      <c r="TVF28" s="84"/>
      <c r="TVG28" s="84"/>
      <c r="TVH28" s="84"/>
      <c r="TVI28" s="84"/>
      <c r="TVJ28" s="84"/>
      <c r="TVK28" s="84"/>
      <c r="TVL28" s="84"/>
      <c r="TVM28" s="84"/>
      <c r="TVN28" s="84"/>
      <c r="TVO28" s="84"/>
      <c r="TVP28" s="84"/>
      <c r="TVQ28" s="84"/>
      <c r="TVR28" s="84"/>
      <c r="TVS28" s="84"/>
      <c r="TVT28" s="84"/>
      <c r="TVU28" s="84"/>
      <c r="TVV28" s="84"/>
      <c r="TVW28" s="84"/>
      <c r="TVX28" s="84"/>
      <c r="TVY28" s="84"/>
      <c r="TVZ28" s="84"/>
      <c r="TWA28" s="84"/>
      <c r="TWB28" s="84"/>
      <c r="TWC28" s="84"/>
      <c r="TWD28" s="84"/>
      <c r="TWE28" s="84"/>
      <c r="TWF28" s="84"/>
      <c r="TWG28" s="84"/>
      <c r="TWH28" s="84"/>
      <c r="TWI28" s="84"/>
      <c r="TWJ28" s="84"/>
      <c r="TWK28" s="84"/>
      <c r="TWL28" s="84"/>
      <c r="TWM28" s="84"/>
      <c r="TWN28" s="84"/>
      <c r="TWO28" s="84"/>
      <c r="TWP28" s="84"/>
      <c r="TWQ28" s="84"/>
      <c r="TWR28" s="84"/>
      <c r="TWS28" s="84"/>
      <c r="TWT28" s="84"/>
      <c r="TWU28" s="84"/>
      <c r="TWV28" s="84"/>
      <c r="TWW28" s="84"/>
      <c r="TWX28" s="84"/>
      <c r="TWY28" s="84"/>
      <c r="TWZ28" s="84"/>
      <c r="TXA28" s="84"/>
      <c r="TXB28" s="84"/>
      <c r="TXC28" s="84"/>
      <c r="TXD28" s="84"/>
      <c r="TXE28" s="84"/>
      <c r="TXF28" s="84"/>
      <c r="TXG28" s="84"/>
      <c r="TXH28" s="84"/>
      <c r="TXI28" s="84"/>
      <c r="TXJ28" s="84"/>
      <c r="TXK28" s="84"/>
      <c r="TXL28" s="84"/>
      <c r="TXM28" s="84"/>
      <c r="TXN28" s="84"/>
      <c r="TXO28" s="84"/>
      <c r="TXP28" s="84"/>
      <c r="TXQ28" s="84"/>
      <c r="TXR28" s="84"/>
      <c r="TXS28" s="84"/>
      <c r="TXT28" s="84"/>
      <c r="TXU28" s="84"/>
      <c r="TXV28" s="84"/>
      <c r="TXW28" s="84"/>
      <c r="TXX28" s="84"/>
      <c r="TXY28" s="84"/>
      <c r="TXZ28" s="84"/>
      <c r="TYA28" s="84"/>
      <c r="TYB28" s="84"/>
      <c r="TYC28" s="84"/>
      <c r="TYD28" s="84"/>
      <c r="TYE28" s="84"/>
      <c r="TYF28" s="84"/>
      <c r="TYG28" s="84"/>
      <c r="TYH28" s="84"/>
      <c r="TYI28" s="84"/>
      <c r="TYJ28" s="84"/>
      <c r="TYK28" s="84"/>
      <c r="TYL28" s="84"/>
      <c r="TYM28" s="84"/>
      <c r="TYN28" s="84"/>
      <c r="TYO28" s="84"/>
      <c r="TYP28" s="84"/>
      <c r="TYQ28" s="84"/>
      <c r="TYR28" s="84"/>
      <c r="TYS28" s="84"/>
      <c r="TYT28" s="84"/>
      <c r="TYU28" s="84"/>
      <c r="TYV28" s="84"/>
      <c r="TYW28" s="84"/>
      <c r="TYX28" s="84"/>
      <c r="TYY28" s="84"/>
      <c r="TYZ28" s="84"/>
      <c r="TZA28" s="84"/>
      <c r="TZB28" s="84"/>
      <c r="TZC28" s="84"/>
      <c r="TZD28" s="84"/>
      <c r="TZE28" s="84"/>
      <c r="TZF28" s="84"/>
      <c r="TZG28" s="84"/>
      <c r="TZH28" s="84"/>
      <c r="TZI28" s="84"/>
      <c r="TZJ28" s="84"/>
      <c r="TZK28" s="84"/>
      <c r="TZL28" s="84"/>
      <c r="TZM28" s="84"/>
      <c r="TZN28" s="84"/>
      <c r="TZO28" s="84"/>
      <c r="TZP28" s="84"/>
      <c r="TZQ28" s="84"/>
      <c r="TZR28" s="84"/>
      <c r="TZS28" s="84"/>
      <c r="TZT28" s="84"/>
      <c r="TZU28" s="84"/>
      <c r="TZV28" s="84"/>
      <c r="TZW28" s="84"/>
      <c r="TZX28" s="84"/>
      <c r="TZY28" s="84"/>
      <c r="TZZ28" s="84"/>
      <c r="UAA28" s="84"/>
      <c r="UAB28" s="84"/>
      <c r="UAC28" s="84"/>
      <c r="UAD28" s="84"/>
      <c r="UAE28" s="84"/>
      <c r="UAF28" s="84"/>
      <c r="UAG28" s="84"/>
      <c r="UAH28" s="84"/>
      <c r="UAI28" s="84"/>
      <c r="UAJ28" s="84"/>
      <c r="UAK28" s="84"/>
      <c r="UAL28" s="84"/>
      <c r="UAM28" s="84"/>
      <c r="UAN28" s="84"/>
      <c r="UAO28" s="84"/>
      <c r="UAP28" s="84"/>
      <c r="UAQ28" s="84"/>
      <c r="UAR28" s="84"/>
      <c r="UAS28" s="84"/>
      <c r="UAT28" s="84"/>
      <c r="UAU28" s="84"/>
      <c r="UAV28" s="84"/>
      <c r="UAW28" s="84"/>
      <c r="UAX28" s="84"/>
      <c r="UAY28" s="84"/>
      <c r="UAZ28" s="84"/>
      <c r="UBA28" s="84"/>
      <c r="UBB28" s="84"/>
      <c r="UBC28" s="84"/>
      <c r="UBD28" s="84"/>
      <c r="UBE28" s="84"/>
      <c r="UBF28" s="84"/>
      <c r="UBG28" s="84"/>
      <c r="UBH28" s="84"/>
      <c r="UBI28" s="84"/>
      <c r="UBJ28" s="84"/>
      <c r="UBK28" s="84"/>
      <c r="UBL28" s="84"/>
      <c r="UBM28" s="84"/>
      <c r="UBN28" s="84"/>
      <c r="UBO28" s="84"/>
      <c r="UBP28" s="84"/>
      <c r="UBQ28" s="84"/>
      <c r="UBR28" s="84"/>
      <c r="UBS28" s="84"/>
      <c r="UBT28" s="84"/>
      <c r="UBU28" s="84"/>
      <c r="UBV28" s="84"/>
      <c r="UBW28" s="84"/>
      <c r="UBX28" s="84"/>
      <c r="UBY28" s="84"/>
      <c r="UBZ28" s="84"/>
      <c r="UCA28" s="84"/>
      <c r="UCB28" s="84"/>
      <c r="UCC28" s="84"/>
      <c r="UCD28" s="84"/>
      <c r="UCE28" s="84"/>
      <c r="UCF28" s="84"/>
      <c r="UCG28" s="84"/>
      <c r="UCH28" s="84"/>
      <c r="UCI28" s="84"/>
      <c r="UCJ28" s="84"/>
      <c r="UCK28" s="84"/>
      <c r="UCL28" s="84"/>
      <c r="UCM28" s="84"/>
      <c r="UCN28" s="84"/>
      <c r="UCO28" s="84"/>
      <c r="UCP28" s="84"/>
      <c r="UCQ28" s="84"/>
      <c r="UCR28" s="84"/>
      <c r="UCS28" s="84"/>
      <c r="UCT28" s="84"/>
      <c r="UCU28" s="84"/>
      <c r="UCV28" s="84"/>
      <c r="UCW28" s="84"/>
      <c r="UCX28" s="84"/>
      <c r="UCY28" s="84"/>
      <c r="UCZ28" s="84"/>
      <c r="UDA28" s="84"/>
      <c r="UDB28" s="84"/>
      <c r="UDC28" s="84"/>
      <c r="UDD28" s="84"/>
      <c r="UDE28" s="84"/>
      <c r="UDF28" s="84"/>
      <c r="UDG28" s="84"/>
      <c r="UDH28" s="84"/>
      <c r="UDI28" s="84"/>
      <c r="UDJ28" s="84"/>
      <c r="UDK28" s="84"/>
      <c r="UDL28" s="84"/>
      <c r="UDM28" s="84"/>
      <c r="UDN28" s="84"/>
      <c r="UDO28" s="84"/>
      <c r="UDP28" s="84"/>
      <c r="UDQ28" s="84"/>
      <c r="UDR28" s="84"/>
      <c r="UDS28" s="84"/>
      <c r="UDT28" s="84"/>
      <c r="UDU28" s="84"/>
      <c r="UDV28" s="84"/>
      <c r="UDW28" s="84"/>
      <c r="UDX28" s="84"/>
      <c r="UDY28" s="84"/>
      <c r="UDZ28" s="84"/>
      <c r="UEA28" s="84"/>
      <c r="UEB28" s="84"/>
      <c r="UEC28" s="84"/>
      <c r="UED28" s="84"/>
      <c r="UEE28" s="84"/>
      <c r="UEF28" s="84"/>
      <c r="UEG28" s="84"/>
      <c r="UEH28" s="84"/>
      <c r="UEI28" s="84"/>
      <c r="UEJ28" s="84"/>
      <c r="UEK28" s="84"/>
      <c r="UEL28" s="84"/>
      <c r="UEM28" s="84"/>
      <c r="UEN28" s="84"/>
      <c r="UEO28" s="84"/>
      <c r="UEP28" s="84"/>
      <c r="UEQ28" s="84"/>
      <c r="UER28" s="84"/>
      <c r="UES28" s="84"/>
      <c r="UET28" s="84"/>
      <c r="UEU28" s="84"/>
      <c r="UEV28" s="84"/>
      <c r="UEW28" s="84"/>
      <c r="UEX28" s="84"/>
      <c r="UEY28" s="84"/>
      <c r="UEZ28" s="84"/>
      <c r="UFA28" s="84"/>
      <c r="UFB28" s="84"/>
      <c r="UFC28" s="84"/>
      <c r="UFD28" s="84"/>
      <c r="UFE28" s="84"/>
      <c r="UFF28" s="84"/>
      <c r="UFG28" s="84"/>
      <c r="UFH28" s="84"/>
      <c r="UFI28" s="84"/>
      <c r="UFJ28" s="84"/>
      <c r="UFK28" s="84"/>
      <c r="UFL28" s="84"/>
      <c r="UFM28" s="84"/>
      <c r="UFN28" s="84"/>
      <c r="UFO28" s="84"/>
      <c r="UFP28" s="84"/>
      <c r="UFQ28" s="84"/>
      <c r="UFR28" s="84"/>
      <c r="UFS28" s="84"/>
      <c r="UFT28" s="84"/>
      <c r="UFU28" s="84"/>
      <c r="UFV28" s="84"/>
      <c r="UFW28" s="84"/>
      <c r="UFX28" s="84"/>
      <c r="UFY28" s="84"/>
      <c r="UFZ28" s="84"/>
      <c r="UGA28" s="84"/>
      <c r="UGB28" s="84"/>
      <c r="UGC28" s="84"/>
      <c r="UGD28" s="84"/>
      <c r="UGE28" s="84"/>
      <c r="UGF28" s="84"/>
      <c r="UGG28" s="84"/>
      <c r="UGH28" s="84"/>
      <c r="UGI28" s="84"/>
      <c r="UGJ28" s="84"/>
      <c r="UGK28" s="84"/>
      <c r="UGL28" s="84"/>
      <c r="UGM28" s="84"/>
      <c r="UGN28" s="84"/>
      <c r="UGO28" s="84"/>
      <c r="UGP28" s="84"/>
      <c r="UGQ28" s="84"/>
      <c r="UGR28" s="84"/>
      <c r="UGS28" s="84"/>
      <c r="UGT28" s="84"/>
      <c r="UGU28" s="84"/>
      <c r="UGV28" s="84"/>
      <c r="UGW28" s="84"/>
      <c r="UGX28" s="84"/>
      <c r="UGY28" s="84"/>
      <c r="UGZ28" s="84"/>
      <c r="UHA28" s="84"/>
      <c r="UHB28" s="84"/>
      <c r="UHC28" s="84"/>
      <c r="UHD28" s="84"/>
      <c r="UHE28" s="84"/>
      <c r="UHF28" s="84"/>
      <c r="UHG28" s="84"/>
      <c r="UHH28" s="84"/>
      <c r="UHI28" s="84"/>
      <c r="UHJ28" s="84"/>
      <c r="UHK28" s="84"/>
      <c r="UHL28" s="84"/>
      <c r="UHM28" s="84"/>
      <c r="UHN28" s="84"/>
      <c r="UHO28" s="84"/>
      <c r="UHP28" s="84"/>
      <c r="UHQ28" s="84"/>
      <c r="UHR28" s="84"/>
      <c r="UHS28" s="84"/>
      <c r="UHT28" s="84"/>
      <c r="UHU28" s="84"/>
      <c r="UHV28" s="84"/>
      <c r="UHW28" s="84"/>
      <c r="UHX28" s="84"/>
      <c r="UHY28" s="84"/>
      <c r="UHZ28" s="84"/>
      <c r="UIA28" s="84"/>
      <c r="UIB28" s="84"/>
      <c r="UIC28" s="84"/>
      <c r="UID28" s="84"/>
      <c r="UIE28" s="84"/>
      <c r="UIF28" s="84"/>
      <c r="UIG28" s="84"/>
      <c r="UIH28" s="84"/>
      <c r="UII28" s="84"/>
      <c r="UIJ28" s="84"/>
      <c r="UIK28" s="84"/>
      <c r="UIL28" s="84"/>
      <c r="UIM28" s="84"/>
      <c r="UIN28" s="84"/>
      <c r="UIO28" s="84"/>
      <c r="UIP28" s="84"/>
      <c r="UIQ28" s="84"/>
      <c r="UIR28" s="84"/>
      <c r="UIS28" s="84"/>
      <c r="UIT28" s="84"/>
      <c r="UIU28" s="84"/>
      <c r="UIV28" s="84"/>
      <c r="UIW28" s="84"/>
      <c r="UIX28" s="84"/>
      <c r="UIY28" s="84"/>
      <c r="UIZ28" s="84"/>
      <c r="UJA28" s="84"/>
      <c r="UJB28" s="84"/>
      <c r="UJC28" s="84"/>
      <c r="UJD28" s="84"/>
      <c r="UJE28" s="84"/>
      <c r="UJF28" s="84"/>
      <c r="UJG28" s="84"/>
      <c r="UJH28" s="84"/>
      <c r="UJI28" s="84"/>
      <c r="UJJ28" s="84"/>
      <c r="UJK28" s="84"/>
      <c r="UJL28" s="84"/>
      <c r="UJM28" s="84"/>
      <c r="UJN28" s="84"/>
      <c r="UJO28" s="84"/>
      <c r="UJP28" s="84"/>
      <c r="UJQ28" s="84"/>
      <c r="UJR28" s="84"/>
      <c r="UJS28" s="84"/>
      <c r="UJT28" s="84"/>
      <c r="UJU28" s="84"/>
      <c r="UJV28" s="84"/>
      <c r="UJW28" s="84"/>
      <c r="UJX28" s="84"/>
      <c r="UJY28" s="84"/>
      <c r="UJZ28" s="84"/>
      <c r="UKA28" s="84"/>
      <c r="UKB28" s="84"/>
      <c r="UKC28" s="84"/>
      <c r="UKD28" s="84"/>
      <c r="UKE28" s="84"/>
      <c r="UKF28" s="84"/>
      <c r="UKG28" s="84"/>
      <c r="UKH28" s="84"/>
      <c r="UKI28" s="84"/>
      <c r="UKJ28" s="84"/>
      <c r="UKK28" s="84"/>
      <c r="UKL28" s="84"/>
      <c r="UKM28" s="84"/>
      <c r="UKN28" s="84"/>
      <c r="UKO28" s="84"/>
      <c r="UKP28" s="84"/>
      <c r="UKQ28" s="84"/>
      <c r="UKR28" s="84"/>
      <c r="UKS28" s="84"/>
      <c r="UKT28" s="84"/>
      <c r="UKU28" s="84"/>
      <c r="UKV28" s="84"/>
      <c r="UKW28" s="84"/>
      <c r="UKX28" s="84"/>
      <c r="UKY28" s="84"/>
      <c r="UKZ28" s="84"/>
      <c r="ULA28" s="84"/>
      <c r="ULB28" s="84"/>
      <c r="ULC28" s="84"/>
      <c r="ULD28" s="84"/>
      <c r="ULE28" s="84"/>
      <c r="ULF28" s="84"/>
      <c r="ULG28" s="84"/>
      <c r="ULH28" s="84"/>
      <c r="ULI28" s="84"/>
      <c r="ULJ28" s="84"/>
      <c r="ULK28" s="84"/>
      <c r="ULL28" s="84"/>
      <c r="ULM28" s="84"/>
      <c r="ULN28" s="84"/>
      <c r="ULO28" s="84"/>
      <c r="ULP28" s="84"/>
      <c r="ULQ28" s="84"/>
      <c r="ULR28" s="84"/>
      <c r="ULS28" s="84"/>
      <c r="ULT28" s="84"/>
      <c r="ULU28" s="84"/>
      <c r="ULV28" s="84"/>
      <c r="ULW28" s="84"/>
      <c r="ULX28" s="84"/>
      <c r="ULY28" s="84"/>
      <c r="ULZ28" s="84"/>
      <c r="UMA28" s="84"/>
      <c r="UMB28" s="84"/>
      <c r="UMC28" s="84"/>
      <c r="UMD28" s="84"/>
      <c r="UME28" s="84"/>
      <c r="UMF28" s="84"/>
      <c r="UMG28" s="84"/>
      <c r="UMH28" s="84"/>
      <c r="UMI28" s="84"/>
      <c r="UMJ28" s="84"/>
      <c r="UMK28" s="84"/>
      <c r="UML28" s="84"/>
      <c r="UMM28" s="84"/>
      <c r="UMN28" s="84"/>
      <c r="UMO28" s="84"/>
      <c r="UMP28" s="84"/>
      <c r="UMQ28" s="84"/>
      <c r="UMR28" s="84"/>
      <c r="UMS28" s="84"/>
      <c r="UMT28" s="84"/>
      <c r="UMU28" s="84"/>
      <c r="UMV28" s="84"/>
      <c r="UMW28" s="84"/>
      <c r="UMX28" s="84"/>
      <c r="UMY28" s="84"/>
      <c r="UMZ28" s="84"/>
      <c r="UNA28" s="84"/>
      <c r="UNB28" s="84"/>
      <c r="UNC28" s="84"/>
      <c r="UND28" s="84"/>
      <c r="UNE28" s="84"/>
      <c r="UNF28" s="84"/>
      <c r="UNG28" s="84"/>
      <c r="UNH28" s="84"/>
      <c r="UNI28" s="84"/>
      <c r="UNJ28" s="84"/>
      <c r="UNK28" s="84"/>
      <c r="UNL28" s="84"/>
      <c r="UNM28" s="84"/>
      <c r="UNN28" s="84"/>
      <c r="UNO28" s="84"/>
      <c r="UNP28" s="84"/>
      <c r="UNQ28" s="84"/>
      <c r="UNR28" s="84"/>
      <c r="UNS28" s="84"/>
      <c r="UNT28" s="84"/>
      <c r="UNU28" s="84"/>
      <c r="UNV28" s="84"/>
      <c r="UNW28" s="84"/>
      <c r="UNX28" s="84"/>
      <c r="UNY28" s="84"/>
      <c r="UNZ28" s="84"/>
      <c r="UOA28" s="84"/>
      <c r="UOB28" s="84"/>
      <c r="UOC28" s="84"/>
      <c r="UOD28" s="84"/>
      <c r="UOE28" s="84"/>
      <c r="UOF28" s="84"/>
      <c r="UOG28" s="84"/>
      <c r="UOH28" s="84"/>
      <c r="UOI28" s="84"/>
      <c r="UOJ28" s="84"/>
      <c r="UOK28" s="84"/>
      <c r="UOL28" s="84"/>
      <c r="UOM28" s="84"/>
      <c r="UON28" s="84"/>
      <c r="UOO28" s="84"/>
      <c r="UOP28" s="84"/>
      <c r="UOQ28" s="84"/>
      <c r="UOR28" s="84"/>
      <c r="UOS28" s="84"/>
      <c r="UOT28" s="84"/>
      <c r="UOU28" s="84"/>
      <c r="UOV28" s="84"/>
      <c r="UOW28" s="84"/>
      <c r="UOX28" s="84"/>
      <c r="UOY28" s="84"/>
      <c r="UOZ28" s="84"/>
      <c r="UPA28" s="84"/>
      <c r="UPB28" s="84"/>
      <c r="UPC28" s="84"/>
      <c r="UPD28" s="84"/>
      <c r="UPE28" s="84"/>
      <c r="UPF28" s="84"/>
      <c r="UPG28" s="84"/>
      <c r="UPH28" s="84"/>
      <c r="UPI28" s="84"/>
      <c r="UPJ28" s="84"/>
      <c r="UPK28" s="84"/>
      <c r="UPL28" s="84"/>
      <c r="UPM28" s="84"/>
      <c r="UPN28" s="84"/>
      <c r="UPO28" s="84"/>
      <c r="UPP28" s="84"/>
      <c r="UPQ28" s="84"/>
      <c r="UPR28" s="84"/>
      <c r="UPS28" s="84"/>
      <c r="UPT28" s="84"/>
      <c r="UPU28" s="84"/>
      <c r="UPV28" s="84"/>
      <c r="UPW28" s="84"/>
      <c r="UPX28" s="84"/>
      <c r="UPY28" s="84"/>
      <c r="UPZ28" s="84"/>
      <c r="UQA28" s="84"/>
      <c r="UQB28" s="84"/>
      <c r="UQC28" s="84"/>
      <c r="UQD28" s="84"/>
      <c r="UQE28" s="84"/>
      <c r="UQF28" s="84"/>
      <c r="UQG28" s="84"/>
      <c r="UQH28" s="84"/>
      <c r="UQI28" s="84"/>
      <c r="UQJ28" s="84"/>
      <c r="UQK28" s="84"/>
      <c r="UQL28" s="84"/>
      <c r="UQM28" s="84"/>
      <c r="UQN28" s="84"/>
      <c r="UQO28" s="84"/>
      <c r="UQP28" s="84"/>
      <c r="UQQ28" s="84"/>
      <c r="UQR28" s="84"/>
      <c r="UQS28" s="84"/>
      <c r="UQT28" s="84"/>
      <c r="UQU28" s="84"/>
      <c r="UQV28" s="84"/>
      <c r="UQW28" s="84"/>
      <c r="UQX28" s="84"/>
      <c r="UQY28" s="84"/>
      <c r="UQZ28" s="84"/>
      <c r="URA28" s="84"/>
      <c r="URB28" s="84"/>
      <c r="URC28" s="84"/>
      <c r="URD28" s="84"/>
      <c r="URE28" s="84"/>
      <c r="URF28" s="84"/>
      <c r="URG28" s="84"/>
      <c r="URH28" s="84"/>
      <c r="URI28" s="84"/>
      <c r="URJ28" s="84"/>
      <c r="URK28" s="84"/>
      <c r="URL28" s="84"/>
      <c r="URM28" s="84"/>
      <c r="URN28" s="84"/>
      <c r="URO28" s="84"/>
      <c r="URP28" s="84"/>
      <c r="URQ28" s="84"/>
      <c r="URR28" s="84"/>
      <c r="URS28" s="84"/>
      <c r="URT28" s="84"/>
      <c r="URU28" s="84"/>
      <c r="URV28" s="84"/>
      <c r="URW28" s="84"/>
      <c r="URX28" s="84"/>
      <c r="URY28" s="84"/>
      <c r="URZ28" s="84"/>
      <c r="USA28" s="84"/>
      <c r="USB28" s="84"/>
      <c r="USC28" s="84"/>
      <c r="USD28" s="84"/>
      <c r="USE28" s="84"/>
      <c r="USF28" s="84"/>
      <c r="USG28" s="84"/>
      <c r="USH28" s="84"/>
      <c r="USI28" s="84"/>
      <c r="USJ28" s="84"/>
      <c r="USK28" s="84"/>
      <c r="USL28" s="84"/>
      <c r="USM28" s="84"/>
      <c r="USN28" s="84"/>
      <c r="USO28" s="84"/>
      <c r="USP28" s="84"/>
      <c r="USQ28" s="84"/>
      <c r="USR28" s="84"/>
      <c r="USS28" s="84"/>
      <c r="UST28" s="84"/>
      <c r="USU28" s="84"/>
      <c r="USV28" s="84"/>
      <c r="USW28" s="84"/>
      <c r="USX28" s="84"/>
      <c r="USY28" s="84"/>
      <c r="USZ28" s="84"/>
      <c r="UTA28" s="84"/>
      <c r="UTB28" s="84"/>
      <c r="UTC28" s="84"/>
      <c r="UTD28" s="84"/>
      <c r="UTE28" s="84"/>
      <c r="UTF28" s="84"/>
      <c r="UTG28" s="84"/>
      <c r="UTH28" s="84"/>
      <c r="UTI28" s="84"/>
      <c r="UTJ28" s="84"/>
      <c r="UTK28" s="84"/>
      <c r="UTL28" s="84"/>
      <c r="UTM28" s="84"/>
      <c r="UTN28" s="84"/>
      <c r="UTO28" s="84"/>
      <c r="UTP28" s="84"/>
      <c r="UTQ28" s="84"/>
      <c r="UTR28" s="84"/>
      <c r="UTS28" s="84"/>
      <c r="UTT28" s="84"/>
      <c r="UTU28" s="84"/>
      <c r="UTV28" s="84"/>
      <c r="UTW28" s="84"/>
      <c r="UTX28" s="84"/>
      <c r="UTY28" s="84"/>
      <c r="UTZ28" s="84"/>
      <c r="UUA28" s="84"/>
      <c r="UUB28" s="84"/>
      <c r="UUC28" s="84"/>
      <c r="UUD28" s="84"/>
      <c r="UUE28" s="84"/>
      <c r="UUF28" s="84"/>
      <c r="UUG28" s="84"/>
      <c r="UUH28" s="84"/>
      <c r="UUI28" s="84"/>
      <c r="UUJ28" s="84"/>
      <c r="UUK28" s="84"/>
      <c r="UUL28" s="84"/>
      <c r="UUM28" s="84"/>
      <c r="UUN28" s="84"/>
      <c r="UUO28" s="84"/>
      <c r="UUP28" s="84"/>
      <c r="UUQ28" s="84"/>
      <c r="UUR28" s="84"/>
      <c r="UUS28" s="84"/>
      <c r="UUT28" s="84"/>
      <c r="UUU28" s="84"/>
      <c r="UUV28" s="84"/>
      <c r="UUW28" s="84"/>
      <c r="UUX28" s="84"/>
      <c r="UUY28" s="84"/>
      <c r="UUZ28" s="84"/>
      <c r="UVA28" s="84"/>
      <c r="UVB28" s="84"/>
      <c r="UVC28" s="84"/>
      <c r="UVD28" s="84"/>
      <c r="UVE28" s="84"/>
      <c r="UVF28" s="84"/>
      <c r="UVG28" s="84"/>
      <c r="UVH28" s="84"/>
      <c r="UVI28" s="84"/>
      <c r="UVJ28" s="84"/>
      <c r="UVK28" s="84"/>
      <c r="UVL28" s="84"/>
      <c r="UVM28" s="84"/>
      <c r="UVN28" s="84"/>
      <c r="UVO28" s="84"/>
      <c r="UVP28" s="84"/>
      <c r="UVQ28" s="84"/>
      <c r="UVR28" s="84"/>
      <c r="UVS28" s="84"/>
      <c r="UVT28" s="84"/>
      <c r="UVU28" s="84"/>
      <c r="UVV28" s="84"/>
      <c r="UVW28" s="84"/>
      <c r="UVX28" s="84"/>
      <c r="UVY28" s="84"/>
      <c r="UVZ28" s="84"/>
      <c r="UWA28" s="84"/>
      <c r="UWB28" s="84"/>
      <c r="UWC28" s="84"/>
      <c r="UWD28" s="84"/>
      <c r="UWE28" s="84"/>
      <c r="UWF28" s="84"/>
      <c r="UWG28" s="84"/>
      <c r="UWH28" s="84"/>
      <c r="UWI28" s="84"/>
      <c r="UWJ28" s="84"/>
      <c r="UWK28" s="84"/>
      <c r="UWL28" s="84"/>
      <c r="UWM28" s="84"/>
      <c r="UWN28" s="84"/>
      <c r="UWO28" s="84"/>
      <c r="UWP28" s="84"/>
      <c r="UWQ28" s="84"/>
      <c r="UWR28" s="84"/>
      <c r="UWS28" s="84"/>
      <c r="UWT28" s="84"/>
      <c r="UWU28" s="84"/>
      <c r="UWV28" s="84"/>
      <c r="UWW28" s="84"/>
      <c r="UWX28" s="84"/>
      <c r="UWY28" s="84"/>
      <c r="UWZ28" s="84"/>
      <c r="UXA28" s="84"/>
      <c r="UXB28" s="84"/>
      <c r="UXC28" s="84"/>
      <c r="UXD28" s="84"/>
      <c r="UXE28" s="84"/>
      <c r="UXF28" s="84"/>
      <c r="UXG28" s="84"/>
      <c r="UXH28" s="84"/>
      <c r="UXI28" s="84"/>
      <c r="UXJ28" s="84"/>
      <c r="UXK28" s="84"/>
      <c r="UXL28" s="84"/>
      <c r="UXM28" s="84"/>
      <c r="UXN28" s="84"/>
      <c r="UXO28" s="84"/>
      <c r="UXP28" s="84"/>
      <c r="UXQ28" s="84"/>
      <c r="UXR28" s="84"/>
      <c r="UXS28" s="84"/>
      <c r="UXT28" s="84"/>
      <c r="UXU28" s="84"/>
      <c r="UXV28" s="84"/>
      <c r="UXW28" s="84"/>
      <c r="UXX28" s="84"/>
      <c r="UXY28" s="84"/>
      <c r="UXZ28" s="84"/>
      <c r="UYA28" s="84"/>
      <c r="UYB28" s="84"/>
      <c r="UYC28" s="84"/>
      <c r="UYD28" s="84"/>
      <c r="UYE28" s="84"/>
      <c r="UYF28" s="84"/>
      <c r="UYG28" s="84"/>
      <c r="UYH28" s="84"/>
      <c r="UYI28" s="84"/>
      <c r="UYJ28" s="84"/>
      <c r="UYK28" s="84"/>
      <c r="UYL28" s="84"/>
      <c r="UYM28" s="84"/>
      <c r="UYN28" s="84"/>
      <c r="UYO28" s="84"/>
      <c r="UYP28" s="84"/>
      <c r="UYQ28" s="84"/>
      <c r="UYR28" s="84"/>
      <c r="UYS28" s="84"/>
      <c r="UYT28" s="84"/>
      <c r="UYU28" s="84"/>
      <c r="UYV28" s="84"/>
      <c r="UYW28" s="84"/>
      <c r="UYX28" s="84"/>
      <c r="UYY28" s="84"/>
      <c r="UYZ28" s="84"/>
      <c r="UZA28" s="84"/>
      <c r="UZB28" s="84"/>
      <c r="UZC28" s="84"/>
      <c r="UZD28" s="84"/>
      <c r="UZE28" s="84"/>
      <c r="UZF28" s="84"/>
      <c r="UZG28" s="84"/>
      <c r="UZH28" s="84"/>
      <c r="UZI28" s="84"/>
      <c r="UZJ28" s="84"/>
      <c r="UZK28" s="84"/>
      <c r="UZL28" s="84"/>
      <c r="UZM28" s="84"/>
      <c r="UZN28" s="84"/>
      <c r="UZO28" s="84"/>
      <c r="UZP28" s="84"/>
      <c r="UZQ28" s="84"/>
      <c r="UZR28" s="84"/>
      <c r="UZS28" s="84"/>
      <c r="UZT28" s="84"/>
      <c r="UZU28" s="84"/>
      <c r="UZV28" s="84"/>
      <c r="UZW28" s="84"/>
      <c r="UZX28" s="84"/>
      <c r="UZY28" s="84"/>
      <c r="UZZ28" s="84"/>
      <c r="VAA28" s="84"/>
      <c r="VAB28" s="84"/>
      <c r="VAC28" s="84"/>
      <c r="VAD28" s="84"/>
      <c r="VAE28" s="84"/>
      <c r="VAF28" s="84"/>
      <c r="VAG28" s="84"/>
      <c r="VAH28" s="84"/>
      <c r="VAI28" s="84"/>
      <c r="VAJ28" s="84"/>
      <c r="VAK28" s="84"/>
      <c r="VAL28" s="84"/>
      <c r="VAM28" s="84"/>
      <c r="VAN28" s="84"/>
      <c r="VAO28" s="84"/>
      <c r="VAP28" s="84"/>
      <c r="VAQ28" s="84"/>
      <c r="VAR28" s="84"/>
      <c r="VAS28" s="84"/>
      <c r="VAT28" s="84"/>
      <c r="VAU28" s="84"/>
      <c r="VAV28" s="84"/>
      <c r="VAW28" s="84"/>
      <c r="VAX28" s="84"/>
      <c r="VAY28" s="84"/>
      <c r="VAZ28" s="84"/>
      <c r="VBA28" s="84"/>
      <c r="VBB28" s="84"/>
      <c r="VBC28" s="84"/>
      <c r="VBD28" s="84"/>
      <c r="VBE28" s="84"/>
      <c r="VBF28" s="84"/>
      <c r="VBG28" s="84"/>
      <c r="VBH28" s="84"/>
      <c r="VBI28" s="84"/>
      <c r="VBJ28" s="84"/>
      <c r="VBK28" s="84"/>
      <c r="VBL28" s="84"/>
      <c r="VBM28" s="84"/>
      <c r="VBN28" s="84"/>
      <c r="VBO28" s="84"/>
      <c r="VBP28" s="84"/>
      <c r="VBQ28" s="84"/>
      <c r="VBR28" s="84"/>
      <c r="VBS28" s="84"/>
      <c r="VBT28" s="84"/>
      <c r="VBU28" s="84"/>
      <c r="VBV28" s="84"/>
      <c r="VBW28" s="84"/>
      <c r="VBX28" s="84"/>
      <c r="VBY28" s="84"/>
      <c r="VBZ28" s="84"/>
      <c r="VCA28" s="84"/>
      <c r="VCB28" s="84"/>
      <c r="VCC28" s="84"/>
      <c r="VCD28" s="84"/>
      <c r="VCE28" s="84"/>
      <c r="VCF28" s="84"/>
      <c r="VCG28" s="84"/>
      <c r="VCH28" s="84"/>
      <c r="VCI28" s="84"/>
      <c r="VCJ28" s="84"/>
      <c r="VCK28" s="84"/>
      <c r="VCL28" s="84"/>
      <c r="VCM28" s="84"/>
      <c r="VCN28" s="84"/>
      <c r="VCO28" s="84"/>
      <c r="VCP28" s="84"/>
      <c r="VCQ28" s="84"/>
      <c r="VCR28" s="84"/>
      <c r="VCS28" s="84"/>
      <c r="VCT28" s="84"/>
      <c r="VCU28" s="84"/>
      <c r="VCV28" s="84"/>
      <c r="VCW28" s="84"/>
      <c r="VCX28" s="84"/>
      <c r="VCY28" s="84"/>
      <c r="VCZ28" s="84"/>
      <c r="VDA28" s="84"/>
      <c r="VDB28" s="84"/>
      <c r="VDC28" s="84"/>
      <c r="VDD28" s="84"/>
      <c r="VDE28" s="84"/>
      <c r="VDF28" s="84"/>
      <c r="VDG28" s="84"/>
      <c r="VDH28" s="84"/>
      <c r="VDI28" s="84"/>
      <c r="VDJ28" s="84"/>
      <c r="VDK28" s="84"/>
      <c r="VDL28" s="84"/>
      <c r="VDM28" s="84"/>
      <c r="VDN28" s="84"/>
      <c r="VDO28" s="84"/>
      <c r="VDP28" s="84"/>
      <c r="VDQ28" s="84"/>
      <c r="VDR28" s="84"/>
      <c r="VDS28" s="84"/>
      <c r="VDT28" s="84"/>
      <c r="VDU28" s="84"/>
      <c r="VDV28" s="84"/>
      <c r="VDW28" s="84"/>
      <c r="VDX28" s="84"/>
      <c r="VDY28" s="84"/>
      <c r="VDZ28" s="84"/>
      <c r="VEA28" s="84"/>
      <c r="VEB28" s="84"/>
      <c r="VEC28" s="84"/>
      <c r="VED28" s="84"/>
      <c r="VEE28" s="84"/>
      <c r="VEF28" s="84"/>
      <c r="VEG28" s="84"/>
      <c r="VEH28" s="84"/>
      <c r="VEI28" s="84"/>
      <c r="VEJ28" s="84"/>
      <c r="VEK28" s="84"/>
      <c r="VEL28" s="84"/>
      <c r="VEM28" s="84"/>
      <c r="VEN28" s="84"/>
      <c r="VEO28" s="84"/>
      <c r="VEP28" s="84"/>
      <c r="VEQ28" s="84"/>
      <c r="VER28" s="84"/>
      <c r="VES28" s="84"/>
      <c r="VET28" s="84"/>
      <c r="VEU28" s="84"/>
      <c r="VEV28" s="84"/>
      <c r="VEW28" s="84"/>
      <c r="VEX28" s="84"/>
      <c r="VEY28" s="84"/>
      <c r="VEZ28" s="84"/>
      <c r="VFA28" s="84"/>
      <c r="VFB28" s="84"/>
      <c r="VFC28" s="84"/>
      <c r="VFD28" s="84"/>
      <c r="VFE28" s="84"/>
      <c r="VFF28" s="84"/>
      <c r="VFG28" s="84"/>
      <c r="VFH28" s="84"/>
      <c r="VFI28" s="84"/>
      <c r="VFJ28" s="84"/>
      <c r="VFK28" s="84"/>
      <c r="VFL28" s="84"/>
      <c r="VFM28" s="84"/>
      <c r="VFN28" s="84"/>
      <c r="VFO28" s="84"/>
      <c r="VFP28" s="84"/>
      <c r="VFQ28" s="84"/>
      <c r="VFR28" s="84"/>
      <c r="VFS28" s="84"/>
      <c r="VFT28" s="84"/>
      <c r="VFU28" s="84"/>
      <c r="VFV28" s="84"/>
      <c r="VFW28" s="84"/>
      <c r="VFX28" s="84"/>
      <c r="VFY28" s="84"/>
      <c r="VFZ28" s="84"/>
      <c r="VGA28" s="84"/>
      <c r="VGB28" s="84"/>
      <c r="VGC28" s="84"/>
      <c r="VGD28" s="84"/>
      <c r="VGE28" s="84"/>
      <c r="VGF28" s="84"/>
      <c r="VGG28" s="84"/>
      <c r="VGH28" s="84"/>
      <c r="VGI28" s="84"/>
      <c r="VGJ28" s="84"/>
      <c r="VGK28" s="84"/>
      <c r="VGL28" s="84"/>
      <c r="VGM28" s="84"/>
      <c r="VGN28" s="84"/>
      <c r="VGO28" s="84"/>
      <c r="VGP28" s="84"/>
      <c r="VGQ28" s="84"/>
      <c r="VGR28" s="84"/>
      <c r="VGS28" s="84"/>
      <c r="VGT28" s="84"/>
      <c r="VGU28" s="84"/>
      <c r="VGV28" s="84"/>
      <c r="VGW28" s="84"/>
      <c r="VGX28" s="84"/>
      <c r="VGY28" s="84"/>
      <c r="VGZ28" s="84"/>
      <c r="VHA28" s="84"/>
      <c r="VHB28" s="84"/>
      <c r="VHC28" s="84"/>
      <c r="VHD28" s="84"/>
      <c r="VHE28" s="84"/>
      <c r="VHF28" s="84"/>
      <c r="VHG28" s="84"/>
      <c r="VHH28" s="84"/>
      <c r="VHI28" s="84"/>
      <c r="VHJ28" s="84"/>
      <c r="VHK28" s="84"/>
      <c r="VHL28" s="84"/>
      <c r="VHM28" s="84"/>
      <c r="VHN28" s="84"/>
      <c r="VHO28" s="84"/>
      <c r="VHP28" s="84"/>
      <c r="VHQ28" s="84"/>
      <c r="VHR28" s="84"/>
      <c r="VHS28" s="84"/>
      <c r="VHT28" s="84"/>
      <c r="VHU28" s="84"/>
      <c r="VHV28" s="84"/>
      <c r="VHW28" s="84"/>
      <c r="VHX28" s="84"/>
      <c r="VHY28" s="84"/>
      <c r="VHZ28" s="84"/>
      <c r="VIA28" s="84"/>
      <c r="VIB28" s="84"/>
      <c r="VIC28" s="84"/>
      <c r="VID28" s="84"/>
      <c r="VIE28" s="84"/>
      <c r="VIF28" s="84"/>
      <c r="VIG28" s="84"/>
      <c r="VIH28" s="84"/>
      <c r="VII28" s="84"/>
      <c r="VIJ28" s="84"/>
      <c r="VIK28" s="84"/>
      <c r="VIL28" s="84"/>
      <c r="VIM28" s="84"/>
      <c r="VIN28" s="84"/>
      <c r="VIO28" s="84"/>
      <c r="VIP28" s="84"/>
      <c r="VIQ28" s="84"/>
      <c r="VIR28" s="84"/>
      <c r="VIS28" s="84"/>
      <c r="VIT28" s="84"/>
      <c r="VIU28" s="84"/>
      <c r="VIV28" s="84"/>
      <c r="VIW28" s="84"/>
      <c r="VIX28" s="84"/>
      <c r="VIY28" s="84"/>
      <c r="VIZ28" s="84"/>
      <c r="VJA28" s="84"/>
      <c r="VJB28" s="84"/>
      <c r="VJC28" s="84"/>
      <c r="VJD28" s="84"/>
      <c r="VJE28" s="84"/>
      <c r="VJF28" s="84"/>
      <c r="VJG28" s="84"/>
      <c r="VJH28" s="84"/>
      <c r="VJI28" s="84"/>
      <c r="VJJ28" s="84"/>
      <c r="VJK28" s="84"/>
      <c r="VJL28" s="84"/>
      <c r="VJM28" s="84"/>
      <c r="VJN28" s="84"/>
      <c r="VJO28" s="84"/>
      <c r="VJP28" s="84"/>
      <c r="VJQ28" s="84"/>
      <c r="VJR28" s="84"/>
      <c r="VJS28" s="84"/>
      <c r="VJT28" s="84"/>
      <c r="VJU28" s="84"/>
      <c r="VJV28" s="84"/>
      <c r="VJW28" s="84"/>
      <c r="VJX28" s="84"/>
      <c r="VJY28" s="84"/>
      <c r="VJZ28" s="84"/>
      <c r="VKA28" s="84"/>
      <c r="VKB28" s="84"/>
      <c r="VKC28" s="84"/>
      <c r="VKD28" s="84"/>
      <c r="VKE28" s="84"/>
      <c r="VKF28" s="84"/>
      <c r="VKG28" s="84"/>
      <c r="VKH28" s="84"/>
      <c r="VKI28" s="84"/>
      <c r="VKJ28" s="84"/>
      <c r="VKK28" s="84"/>
      <c r="VKL28" s="84"/>
      <c r="VKM28" s="84"/>
      <c r="VKN28" s="84"/>
      <c r="VKO28" s="84"/>
      <c r="VKP28" s="84"/>
      <c r="VKQ28" s="84"/>
      <c r="VKR28" s="84"/>
      <c r="VKS28" s="84"/>
      <c r="VKT28" s="84"/>
      <c r="VKU28" s="84"/>
      <c r="VKV28" s="84"/>
      <c r="VKW28" s="84"/>
      <c r="VKX28" s="84"/>
      <c r="VKY28" s="84"/>
      <c r="VKZ28" s="84"/>
      <c r="VLA28" s="84"/>
      <c r="VLB28" s="84"/>
      <c r="VLC28" s="84"/>
      <c r="VLD28" s="84"/>
      <c r="VLE28" s="84"/>
      <c r="VLF28" s="84"/>
      <c r="VLG28" s="84"/>
      <c r="VLH28" s="84"/>
      <c r="VLI28" s="84"/>
      <c r="VLJ28" s="84"/>
      <c r="VLK28" s="84"/>
      <c r="VLL28" s="84"/>
      <c r="VLM28" s="84"/>
      <c r="VLN28" s="84"/>
      <c r="VLO28" s="84"/>
      <c r="VLP28" s="84"/>
      <c r="VLQ28" s="84"/>
      <c r="VLR28" s="84"/>
      <c r="VLS28" s="84"/>
      <c r="VLT28" s="84"/>
      <c r="VLU28" s="84"/>
      <c r="VLV28" s="84"/>
      <c r="VLW28" s="84"/>
      <c r="VLX28" s="84"/>
      <c r="VLY28" s="84"/>
      <c r="VLZ28" s="84"/>
      <c r="VMA28" s="84"/>
      <c r="VMB28" s="84"/>
      <c r="VMC28" s="84"/>
      <c r="VMD28" s="84"/>
      <c r="VME28" s="84"/>
      <c r="VMF28" s="84"/>
      <c r="VMG28" s="84"/>
      <c r="VMH28" s="84"/>
      <c r="VMI28" s="84"/>
      <c r="VMJ28" s="84"/>
      <c r="VMK28" s="84"/>
      <c r="VML28" s="84"/>
      <c r="VMM28" s="84"/>
      <c r="VMN28" s="84"/>
      <c r="VMO28" s="84"/>
      <c r="VMP28" s="84"/>
      <c r="VMQ28" s="84"/>
      <c r="VMR28" s="84"/>
      <c r="VMS28" s="84"/>
      <c r="VMT28" s="84"/>
      <c r="VMU28" s="84"/>
      <c r="VMV28" s="84"/>
      <c r="VMW28" s="84"/>
      <c r="VMX28" s="84"/>
      <c r="VMY28" s="84"/>
      <c r="VMZ28" s="84"/>
      <c r="VNA28" s="84"/>
      <c r="VNB28" s="84"/>
      <c r="VNC28" s="84"/>
      <c r="VND28" s="84"/>
      <c r="VNE28" s="84"/>
      <c r="VNF28" s="84"/>
      <c r="VNG28" s="84"/>
      <c r="VNH28" s="84"/>
      <c r="VNI28" s="84"/>
      <c r="VNJ28" s="84"/>
      <c r="VNK28" s="84"/>
      <c r="VNL28" s="84"/>
      <c r="VNM28" s="84"/>
      <c r="VNN28" s="84"/>
      <c r="VNO28" s="84"/>
      <c r="VNP28" s="84"/>
      <c r="VNQ28" s="84"/>
      <c r="VNR28" s="84"/>
      <c r="VNS28" s="84"/>
      <c r="VNT28" s="84"/>
      <c r="VNU28" s="84"/>
      <c r="VNV28" s="84"/>
      <c r="VNW28" s="84"/>
      <c r="VNX28" s="84"/>
      <c r="VNY28" s="84"/>
      <c r="VNZ28" s="84"/>
      <c r="VOA28" s="84"/>
      <c r="VOB28" s="84"/>
      <c r="VOC28" s="84"/>
      <c r="VOD28" s="84"/>
      <c r="VOE28" s="84"/>
      <c r="VOF28" s="84"/>
      <c r="VOG28" s="84"/>
      <c r="VOH28" s="84"/>
      <c r="VOI28" s="84"/>
      <c r="VOJ28" s="84"/>
      <c r="VOK28" s="84"/>
      <c r="VOL28" s="84"/>
      <c r="VOM28" s="84"/>
      <c r="VON28" s="84"/>
      <c r="VOO28" s="84"/>
      <c r="VOP28" s="84"/>
      <c r="VOQ28" s="84"/>
      <c r="VOR28" s="84"/>
      <c r="VOS28" s="84"/>
      <c r="VOT28" s="84"/>
      <c r="VOU28" s="84"/>
      <c r="VOV28" s="84"/>
      <c r="VOW28" s="84"/>
      <c r="VOX28" s="84"/>
      <c r="VOY28" s="84"/>
      <c r="VOZ28" s="84"/>
      <c r="VPA28" s="84"/>
      <c r="VPB28" s="84"/>
      <c r="VPC28" s="84"/>
      <c r="VPD28" s="84"/>
      <c r="VPE28" s="84"/>
      <c r="VPF28" s="84"/>
      <c r="VPG28" s="84"/>
      <c r="VPH28" s="84"/>
      <c r="VPI28" s="84"/>
      <c r="VPJ28" s="84"/>
      <c r="VPK28" s="84"/>
      <c r="VPL28" s="84"/>
      <c r="VPM28" s="84"/>
      <c r="VPN28" s="84"/>
      <c r="VPO28" s="84"/>
      <c r="VPP28" s="84"/>
      <c r="VPQ28" s="84"/>
      <c r="VPR28" s="84"/>
      <c r="VPS28" s="84"/>
      <c r="VPT28" s="84"/>
      <c r="VPU28" s="84"/>
      <c r="VPV28" s="84"/>
      <c r="VPW28" s="84"/>
      <c r="VPX28" s="84"/>
      <c r="VPY28" s="84"/>
      <c r="VPZ28" s="84"/>
      <c r="VQA28" s="84"/>
      <c r="VQB28" s="84"/>
      <c r="VQC28" s="84"/>
      <c r="VQD28" s="84"/>
      <c r="VQE28" s="84"/>
      <c r="VQF28" s="84"/>
      <c r="VQG28" s="84"/>
      <c r="VQH28" s="84"/>
      <c r="VQI28" s="84"/>
      <c r="VQJ28" s="84"/>
      <c r="VQK28" s="84"/>
      <c r="VQL28" s="84"/>
      <c r="VQM28" s="84"/>
      <c r="VQN28" s="84"/>
      <c r="VQO28" s="84"/>
      <c r="VQP28" s="84"/>
      <c r="VQQ28" s="84"/>
      <c r="VQR28" s="84"/>
      <c r="VQS28" s="84"/>
      <c r="VQT28" s="84"/>
      <c r="VQU28" s="84"/>
      <c r="VQV28" s="84"/>
      <c r="VQW28" s="84"/>
      <c r="VQX28" s="84"/>
      <c r="VQY28" s="84"/>
      <c r="VQZ28" s="84"/>
      <c r="VRA28" s="84"/>
      <c r="VRB28" s="84"/>
      <c r="VRC28" s="84"/>
      <c r="VRD28" s="84"/>
      <c r="VRE28" s="84"/>
      <c r="VRF28" s="84"/>
      <c r="VRG28" s="84"/>
      <c r="VRH28" s="84"/>
      <c r="VRI28" s="84"/>
      <c r="VRJ28" s="84"/>
      <c r="VRK28" s="84"/>
      <c r="VRL28" s="84"/>
      <c r="VRM28" s="84"/>
      <c r="VRN28" s="84"/>
      <c r="VRO28" s="84"/>
      <c r="VRP28" s="84"/>
      <c r="VRQ28" s="84"/>
      <c r="VRR28" s="84"/>
      <c r="VRS28" s="84"/>
      <c r="VRT28" s="84"/>
      <c r="VRU28" s="84"/>
      <c r="VRV28" s="84"/>
      <c r="VRW28" s="84"/>
      <c r="VRX28" s="84"/>
      <c r="VRY28" s="84"/>
      <c r="VRZ28" s="84"/>
      <c r="VSA28" s="84"/>
      <c r="VSB28" s="84"/>
      <c r="VSC28" s="84"/>
      <c r="VSD28" s="84"/>
      <c r="VSE28" s="84"/>
      <c r="VSF28" s="84"/>
      <c r="VSG28" s="84"/>
      <c r="VSH28" s="84"/>
      <c r="VSI28" s="84"/>
      <c r="VSJ28" s="84"/>
      <c r="VSK28" s="84"/>
      <c r="VSL28" s="84"/>
      <c r="VSM28" s="84"/>
      <c r="VSN28" s="84"/>
      <c r="VSO28" s="84"/>
      <c r="VSP28" s="84"/>
      <c r="VSQ28" s="84"/>
      <c r="VSR28" s="84"/>
      <c r="VSS28" s="84"/>
      <c r="VST28" s="84"/>
      <c r="VSU28" s="84"/>
      <c r="VSV28" s="84"/>
      <c r="VSW28" s="84"/>
      <c r="VSX28" s="84"/>
      <c r="VSY28" s="84"/>
      <c r="VSZ28" s="84"/>
      <c r="VTA28" s="84"/>
      <c r="VTB28" s="84"/>
      <c r="VTC28" s="84"/>
      <c r="VTD28" s="84"/>
      <c r="VTE28" s="84"/>
      <c r="VTF28" s="84"/>
      <c r="VTG28" s="84"/>
      <c r="VTH28" s="84"/>
      <c r="VTI28" s="84"/>
      <c r="VTJ28" s="84"/>
      <c r="VTK28" s="84"/>
      <c r="VTL28" s="84"/>
      <c r="VTM28" s="84"/>
      <c r="VTN28" s="84"/>
      <c r="VTO28" s="84"/>
      <c r="VTP28" s="84"/>
      <c r="VTQ28" s="84"/>
      <c r="VTR28" s="84"/>
      <c r="VTS28" s="84"/>
      <c r="VTT28" s="84"/>
      <c r="VTU28" s="84"/>
      <c r="VTV28" s="84"/>
      <c r="VTW28" s="84"/>
      <c r="VTX28" s="84"/>
      <c r="VTY28" s="84"/>
      <c r="VTZ28" s="84"/>
      <c r="VUA28" s="84"/>
      <c r="VUB28" s="84"/>
      <c r="VUC28" s="84"/>
      <c r="VUD28" s="84"/>
      <c r="VUE28" s="84"/>
      <c r="VUF28" s="84"/>
      <c r="VUG28" s="84"/>
      <c r="VUH28" s="84"/>
      <c r="VUI28" s="84"/>
      <c r="VUJ28" s="84"/>
      <c r="VUK28" s="84"/>
      <c r="VUL28" s="84"/>
      <c r="VUM28" s="84"/>
      <c r="VUN28" s="84"/>
      <c r="VUO28" s="84"/>
      <c r="VUP28" s="84"/>
      <c r="VUQ28" s="84"/>
      <c r="VUR28" s="84"/>
      <c r="VUS28" s="84"/>
      <c r="VUT28" s="84"/>
      <c r="VUU28" s="84"/>
      <c r="VUV28" s="84"/>
      <c r="VUW28" s="84"/>
      <c r="VUX28" s="84"/>
      <c r="VUY28" s="84"/>
      <c r="VUZ28" s="84"/>
      <c r="VVA28" s="84"/>
      <c r="VVB28" s="84"/>
      <c r="VVC28" s="84"/>
      <c r="VVD28" s="84"/>
      <c r="VVE28" s="84"/>
      <c r="VVF28" s="84"/>
      <c r="VVG28" s="84"/>
      <c r="VVH28" s="84"/>
      <c r="VVI28" s="84"/>
      <c r="VVJ28" s="84"/>
      <c r="VVK28" s="84"/>
      <c r="VVL28" s="84"/>
      <c r="VVM28" s="84"/>
      <c r="VVN28" s="84"/>
      <c r="VVO28" s="84"/>
      <c r="VVP28" s="84"/>
      <c r="VVQ28" s="84"/>
      <c r="VVR28" s="84"/>
      <c r="VVS28" s="84"/>
      <c r="VVT28" s="84"/>
      <c r="VVU28" s="84"/>
      <c r="VVV28" s="84"/>
      <c r="VVW28" s="84"/>
      <c r="VVX28" s="84"/>
      <c r="VVY28" s="84"/>
      <c r="VVZ28" s="84"/>
      <c r="VWA28" s="84"/>
      <c r="VWB28" s="84"/>
      <c r="VWC28" s="84"/>
      <c r="VWD28" s="84"/>
      <c r="VWE28" s="84"/>
      <c r="VWF28" s="84"/>
      <c r="VWG28" s="84"/>
      <c r="VWH28" s="84"/>
      <c r="VWI28" s="84"/>
      <c r="VWJ28" s="84"/>
      <c r="VWK28" s="84"/>
      <c r="VWL28" s="84"/>
      <c r="VWM28" s="84"/>
      <c r="VWN28" s="84"/>
      <c r="VWO28" s="84"/>
      <c r="VWP28" s="84"/>
      <c r="VWQ28" s="84"/>
      <c r="VWR28" s="84"/>
      <c r="VWS28" s="84"/>
      <c r="VWT28" s="84"/>
      <c r="VWU28" s="84"/>
      <c r="VWV28" s="84"/>
      <c r="VWW28" s="84"/>
      <c r="VWX28" s="84"/>
      <c r="VWY28" s="84"/>
      <c r="VWZ28" s="84"/>
      <c r="VXA28" s="84"/>
      <c r="VXB28" s="84"/>
      <c r="VXC28" s="84"/>
      <c r="VXD28" s="84"/>
      <c r="VXE28" s="84"/>
      <c r="VXF28" s="84"/>
      <c r="VXG28" s="84"/>
      <c r="VXH28" s="84"/>
      <c r="VXI28" s="84"/>
      <c r="VXJ28" s="84"/>
      <c r="VXK28" s="84"/>
      <c r="VXL28" s="84"/>
      <c r="VXM28" s="84"/>
      <c r="VXN28" s="84"/>
      <c r="VXO28" s="84"/>
      <c r="VXP28" s="84"/>
      <c r="VXQ28" s="84"/>
      <c r="VXR28" s="84"/>
      <c r="VXS28" s="84"/>
      <c r="VXT28" s="84"/>
      <c r="VXU28" s="84"/>
      <c r="VXV28" s="84"/>
      <c r="VXW28" s="84"/>
      <c r="VXX28" s="84"/>
      <c r="VXY28" s="84"/>
      <c r="VXZ28" s="84"/>
      <c r="VYA28" s="84"/>
      <c r="VYB28" s="84"/>
      <c r="VYC28" s="84"/>
      <c r="VYD28" s="84"/>
      <c r="VYE28" s="84"/>
      <c r="VYF28" s="84"/>
      <c r="VYG28" s="84"/>
      <c r="VYH28" s="84"/>
      <c r="VYI28" s="84"/>
      <c r="VYJ28" s="84"/>
      <c r="VYK28" s="84"/>
      <c r="VYL28" s="84"/>
      <c r="VYM28" s="84"/>
      <c r="VYN28" s="84"/>
      <c r="VYO28" s="84"/>
      <c r="VYP28" s="84"/>
      <c r="VYQ28" s="84"/>
      <c r="VYR28" s="84"/>
      <c r="VYS28" s="84"/>
      <c r="VYT28" s="84"/>
      <c r="VYU28" s="84"/>
      <c r="VYV28" s="84"/>
      <c r="VYW28" s="84"/>
      <c r="VYX28" s="84"/>
      <c r="VYY28" s="84"/>
      <c r="VYZ28" s="84"/>
      <c r="VZA28" s="84"/>
      <c r="VZB28" s="84"/>
      <c r="VZC28" s="84"/>
      <c r="VZD28" s="84"/>
      <c r="VZE28" s="84"/>
      <c r="VZF28" s="84"/>
      <c r="VZG28" s="84"/>
      <c r="VZH28" s="84"/>
      <c r="VZI28" s="84"/>
      <c r="VZJ28" s="84"/>
      <c r="VZK28" s="84"/>
      <c r="VZL28" s="84"/>
      <c r="VZM28" s="84"/>
      <c r="VZN28" s="84"/>
      <c r="VZO28" s="84"/>
      <c r="VZP28" s="84"/>
      <c r="VZQ28" s="84"/>
      <c r="VZR28" s="84"/>
      <c r="VZS28" s="84"/>
      <c r="VZT28" s="84"/>
      <c r="VZU28" s="84"/>
      <c r="VZV28" s="84"/>
      <c r="VZW28" s="84"/>
      <c r="VZX28" s="84"/>
      <c r="VZY28" s="84"/>
      <c r="VZZ28" s="84"/>
      <c r="WAA28" s="84"/>
      <c r="WAB28" s="84"/>
      <c r="WAC28" s="84"/>
      <c r="WAD28" s="84"/>
      <c r="WAE28" s="84"/>
      <c r="WAF28" s="84"/>
      <c r="WAG28" s="84"/>
      <c r="WAH28" s="84"/>
      <c r="WAI28" s="84"/>
      <c r="WAJ28" s="84"/>
      <c r="WAK28" s="84"/>
      <c r="WAL28" s="84"/>
      <c r="WAM28" s="84"/>
      <c r="WAN28" s="84"/>
      <c r="WAO28" s="84"/>
      <c r="WAP28" s="84"/>
      <c r="WAQ28" s="84"/>
      <c r="WAR28" s="84"/>
      <c r="WAS28" s="84"/>
      <c r="WAT28" s="84"/>
      <c r="WAU28" s="84"/>
      <c r="WAV28" s="84"/>
      <c r="WAW28" s="84"/>
      <c r="WAX28" s="84"/>
      <c r="WAY28" s="84"/>
      <c r="WAZ28" s="84"/>
      <c r="WBA28" s="84"/>
      <c r="WBB28" s="84"/>
      <c r="WBC28" s="84"/>
      <c r="WBD28" s="84"/>
      <c r="WBE28" s="84"/>
      <c r="WBF28" s="84"/>
      <c r="WBG28" s="84"/>
      <c r="WBH28" s="84"/>
      <c r="WBI28" s="84"/>
      <c r="WBJ28" s="84"/>
      <c r="WBK28" s="84"/>
      <c r="WBL28" s="84"/>
      <c r="WBM28" s="84"/>
      <c r="WBN28" s="84"/>
      <c r="WBO28" s="84"/>
      <c r="WBP28" s="84"/>
      <c r="WBQ28" s="84"/>
      <c r="WBR28" s="84"/>
      <c r="WBS28" s="84"/>
      <c r="WBT28" s="84"/>
      <c r="WBU28" s="84"/>
      <c r="WBV28" s="84"/>
      <c r="WBW28" s="84"/>
      <c r="WBX28" s="84"/>
      <c r="WBY28" s="84"/>
      <c r="WBZ28" s="84"/>
      <c r="WCA28" s="84"/>
      <c r="WCB28" s="84"/>
      <c r="WCC28" s="84"/>
      <c r="WCD28" s="84"/>
      <c r="WCE28" s="84"/>
      <c r="WCF28" s="84"/>
      <c r="WCG28" s="84"/>
      <c r="WCH28" s="84"/>
      <c r="WCI28" s="84"/>
      <c r="WCJ28" s="84"/>
      <c r="WCK28" s="84"/>
      <c r="WCL28" s="84"/>
      <c r="WCM28" s="84"/>
      <c r="WCN28" s="84"/>
      <c r="WCO28" s="84"/>
      <c r="WCP28" s="84"/>
      <c r="WCQ28" s="84"/>
      <c r="WCR28" s="84"/>
      <c r="WCS28" s="84"/>
      <c r="WCT28" s="84"/>
      <c r="WCU28" s="84"/>
      <c r="WCV28" s="84"/>
      <c r="WCW28" s="84"/>
      <c r="WCX28" s="84"/>
      <c r="WCY28" s="84"/>
      <c r="WCZ28" s="84"/>
      <c r="WDA28" s="84"/>
      <c r="WDB28" s="84"/>
      <c r="WDC28" s="84"/>
      <c r="WDD28" s="84"/>
      <c r="WDE28" s="84"/>
      <c r="WDF28" s="84"/>
      <c r="WDG28" s="84"/>
      <c r="WDH28" s="84"/>
      <c r="WDI28" s="84"/>
      <c r="WDJ28" s="84"/>
      <c r="WDK28" s="84"/>
      <c r="WDL28" s="84"/>
      <c r="WDM28" s="84"/>
      <c r="WDN28" s="84"/>
      <c r="WDO28" s="84"/>
      <c r="WDP28" s="84"/>
      <c r="WDQ28" s="84"/>
      <c r="WDR28" s="84"/>
      <c r="WDS28" s="84"/>
      <c r="WDT28" s="84"/>
      <c r="WDU28" s="84"/>
      <c r="WDV28" s="84"/>
      <c r="WDW28" s="84"/>
      <c r="WDX28" s="84"/>
      <c r="WDY28" s="84"/>
      <c r="WDZ28" s="84"/>
      <c r="WEA28" s="84"/>
      <c r="WEB28" s="84"/>
      <c r="WEC28" s="84"/>
      <c r="WED28" s="84"/>
      <c r="WEE28" s="84"/>
      <c r="WEF28" s="84"/>
      <c r="WEG28" s="84"/>
      <c r="WEH28" s="84"/>
      <c r="WEI28" s="84"/>
      <c r="WEJ28" s="84"/>
      <c r="WEK28" s="84"/>
      <c r="WEL28" s="84"/>
      <c r="WEM28" s="84"/>
      <c r="WEN28" s="84"/>
      <c r="WEO28" s="84"/>
      <c r="WEP28" s="84"/>
      <c r="WEQ28" s="84"/>
      <c r="WER28" s="84"/>
      <c r="WES28" s="84"/>
      <c r="WET28" s="84"/>
      <c r="WEU28" s="84"/>
      <c r="WEV28" s="84"/>
      <c r="WEW28" s="84"/>
      <c r="WEX28" s="84"/>
      <c r="WEY28" s="84"/>
      <c r="WEZ28" s="84"/>
      <c r="WFA28" s="84"/>
      <c r="WFB28" s="84"/>
      <c r="WFC28" s="84"/>
      <c r="WFD28" s="84"/>
      <c r="WFE28" s="84"/>
      <c r="WFF28" s="84"/>
      <c r="WFG28" s="84"/>
      <c r="WFH28" s="84"/>
      <c r="WFI28" s="84"/>
      <c r="WFJ28" s="84"/>
      <c r="WFK28" s="84"/>
      <c r="WFL28" s="84"/>
      <c r="WFM28" s="84"/>
      <c r="WFN28" s="84"/>
      <c r="WFO28" s="84"/>
      <c r="WFP28" s="84"/>
      <c r="WFQ28" s="84"/>
      <c r="WFR28" s="84"/>
      <c r="WFS28" s="84"/>
      <c r="WFT28" s="84"/>
      <c r="WFU28" s="84"/>
      <c r="WFV28" s="84"/>
      <c r="WFW28" s="84"/>
      <c r="WFX28" s="84"/>
      <c r="WFY28" s="84"/>
      <c r="WFZ28" s="84"/>
      <c r="WGA28" s="84"/>
      <c r="WGB28" s="84"/>
      <c r="WGC28" s="84"/>
      <c r="WGD28" s="84"/>
      <c r="WGE28" s="84"/>
      <c r="WGF28" s="84"/>
      <c r="WGG28" s="84"/>
      <c r="WGH28" s="84"/>
      <c r="WGI28" s="84"/>
      <c r="WGJ28" s="84"/>
      <c r="WGK28" s="84"/>
      <c r="WGL28" s="84"/>
      <c r="WGM28" s="84"/>
      <c r="WGN28" s="84"/>
      <c r="WGO28" s="84"/>
      <c r="WGP28" s="84"/>
      <c r="WGQ28" s="84"/>
      <c r="WGR28" s="84"/>
      <c r="WGS28" s="84"/>
      <c r="WGT28" s="84"/>
      <c r="WGU28" s="84"/>
      <c r="WGV28" s="84"/>
      <c r="WGW28" s="84"/>
      <c r="WGX28" s="84"/>
      <c r="WGY28" s="84"/>
      <c r="WGZ28" s="84"/>
      <c r="WHA28" s="84"/>
      <c r="WHB28" s="84"/>
      <c r="WHC28" s="84"/>
      <c r="WHD28" s="84"/>
      <c r="WHE28" s="84"/>
      <c r="WHF28" s="84"/>
      <c r="WHG28" s="84"/>
      <c r="WHH28" s="84"/>
      <c r="WHI28" s="84"/>
      <c r="WHJ28" s="84"/>
      <c r="WHK28" s="84"/>
      <c r="WHL28" s="84"/>
      <c r="WHM28" s="84"/>
      <c r="WHN28" s="84"/>
      <c r="WHO28" s="84"/>
      <c r="WHP28" s="84"/>
      <c r="WHQ28" s="84"/>
      <c r="WHR28" s="84"/>
      <c r="WHS28" s="84"/>
      <c r="WHT28" s="84"/>
      <c r="WHU28" s="84"/>
      <c r="WHV28" s="84"/>
      <c r="WHW28" s="84"/>
      <c r="WHX28" s="84"/>
      <c r="WHY28" s="84"/>
      <c r="WHZ28" s="84"/>
      <c r="WIA28" s="84"/>
      <c r="WIB28" s="84"/>
      <c r="WIC28" s="84"/>
      <c r="WID28" s="84"/>
      <c r="WIE28" s="84"/>
      <c r="WIF28" s="84"/>
      <c r="WIG28" s="84"/>
      <c r="WIH28" s="84"/>
      <c r="WII28" s="84"/>
      <c r="WIJ28" s="84"/>
      <c r="WIK28" s="84"/>
      <c r="WIL28" s="84"/>
      <c r="WIM28" s="84"/>
      <c r="WIN28" s="84"/>
      <c r="WIO28" s="84"/>
      <c r="WIP28" s="84"/>
      <c r="WIQ28" s="84"/>
      <c r="WIR28" s="84"/>
      <c r="WIS28" s="84"/>
      <c r="WIT28" s="84"/>
      <c r="WIU28" s="84"/>
      <c r="WIV28" s="84"/>
      <c r="WIW28" s="84"/>
      <c r="WIX28" s="84"/>
      <c r="WIY28" s="84"/>
      <c r="WIZ28" s="84"/>
      <c r="WJA28" s="84"/>
      <c r="WJB28" s="84"/>
      <c r="WJC28" s="84"/>
      <c r="WJD28" s="84"/>
      <c r="WJE28" s="84"/>
      <c r="WJF28" s="84"/>
      <c r="WJG28" s="84"/>
      <c r="WJH28" s="84"/>
      <c r="WJI28" s="84"/>
      <c r="WJJ28" s="84"/>
      <c r="WJK28" s="84"/>
      <c r="WJL28" s="84"/>
      <c r="WJM28" s="84"/>
      <c r="WJN28" s="84"/>
      <c r="WJO28" s="84"/>
      <c r="WJP28" s="84"/>
      <c r="WJQ28" s="84"/>
      <c r="WJR28" s="84"/>
      <c r="WJS28" s="84"/>
      <c r="WJT28" s="84"/>
      <c r="WJU28" s="84"/>
      <c r="WJV28" s="84"/>
      <c r="WJW28" s="84"/>
      <c r="WJX28" s="84"/>
      <c r="WJY28" s="84"/>
      <c r="WJZ28" s="84"/>
      <c r="WKA28" s="84"/>
      <c r="WKB28" s="84"/>
      <c r="WKC28" s="84"/>
      <c r="WKD28" s="84"/>
      <c r="WKE28" s="84"/>
      <c r="WKF28" s="84"/>
      <c r="WKG28" s="84"/>
      <c r="WKH28" s="84"/>
      <c r="WKI28" s="84"/>
      <c r="WKJ28" s="84"/>
      <c r="WKK28" s="84"/>
      <c r="WKL28" s="84"/>
      <c r="WKM28" s="84"/>
      <c r="WKN28" s="84"/>
      <c r="WKO28" s="84"/>
      <c r="WKP28" s="84"/>
      <c r="WKQ28" s="84"/>
      <c r="WKR28" s="84"/>
      <c r="WKS28" s="84"/>
      <c r="WKT28" s="84"/>
      <c r="WKU28" s="84"/>
      <c r="WKV28" s="84"/>
      <c r="WKW28" s="84"/>
      <c r="WKX28" s="84"/>
      <c r="WKY28" s="84"/>
      <c r="WKZ28" s="84"/>
      <c r="WLA28" s="84"/>
      <c r="WLB28" s="84"/>
      <c r="WLC28" s="84"/>
      <c r="WLD28" s="84"/>
      <c r="WLE28" s="84"/>
      <c r="WLF28" s="84"/>
      <c r="WLG28" s="84"/>
      <c r="WLH28" s="84"/>
      <c r="WLI28" s="84"/>
      <c r="WLJ28" s="84"/>
      <c r="WLK28" s="84"/>
      <c r="WLL28" s="84"/>
      <c r="WLM28" s="84"/>
      <c r="WLN28" s="84"/>
      <c r="WLO28" s="84"/>
      <c r="WLP28" s="84"/>
      <c r="WLQ28" s="84"/>
      <c r="WLR28" s="84"/>
      <c r="WLS28" s="84"/>
      <c r="WLT28" s="84"/>
      <c r="WLU28" s="84"/>
      <c r="WLV28" s="84"/>
      <c r="WLW28" s="84"/>
      <c r="WLX28" s="84"/>
      <c r="WLY28" s="84"/>
      <c r="WLZ28" s="84"/>
      <c r="WMA28" s="84"/>
      <c r="WMB28" s="84"/>
      <c r="WMC28" s="84"/>
      <c r="WMD28" s="84"/>
      <c r="WME28" s="84"/>
      <c r="WMF28" s="84"/>
      <c r="WMG28" s="84"/>
      <c r="WMH28" s="84"/>
      <c r="WMI28" s="84"/>
      <c r="WMJ28" s="84"/>
      <c r="WMK28" s="84"/>
      <c r="WML28" s="84"/>
      <c r="WMM28" s="84"/>
      <c r="WMN28" s="84"/>
      <c r="WMO28" s="84"/>
      <c r="WMP28" s="84"/>
      <c r="WMQ28" s="84"/>
      <c r="WMR28" s="84"/>
      <c r="WMS28" s="84"/>
      <c r="WMT28" s="84"/>
      <c r="WMU28" s="84"/>
      <c r="WMV28" s="84"/>
      <c r="WMW28" s="84"/>
      <c r="WMX28" s="84"/>
      <c r="WMY28" s="84"/>
      <c r="WMZ28" s="84"/>
      <c r="WNA28" s="84"/>
      <c r="WNB28" s="84"/>
      <c r="WNC28" s="84"/>
      <c r="WND28" s="84"/>
      <c r="WNE28" s="84"/>
      <c r="WNF28" s="84"/>
      <c r="WNG28" s="84"/>
      <c r="WNH28" s="84"/>
      <c r="WNI28" s="84"/>
      <c r="WNJ28" s="84"/>
      <c r="WNK28" s="84"/>
      <c r="WNL28" s="84"/>
      <c r="WNM28" s="84"/>
      <c r="WNN28" s="84"/>
      <c r="WNO28" s="84"/>
      <c r="WNP28" s="84"/>
      <c r="WNQ28" s="84"/>
      <c r="WNR28" s="84"/>
      <c r="WNS28" s="84"/>
      <c r="WNT28" s="84"/>
      <c r="WNU28" s="84"/>
      <c r="WNV28" s="84"/>
      <c r="WNW28" s="84"/>
      <c r="WNX28" s="84"/>
      <c r="WNY28" s="84"/>
      <c r="WNZ28" s="84"/>
      <c r="WOA28" s="84"/>
      <c r="WOB28" s="84"/>
      <c r="WOC28" s="84"/>
      <c r="WOD28" s="84"/>
      <c r="WOE28" s="84"/>
      <c r="WOF28" s="84"/>
      <c r="WOG28" s="84"/>
      <c r="WOH28" s="84"/>
      <c r="WOI28" s="84"/>
      <c r="WOJ28" s="84"/>
      <c r="WOK28" s="84"/>
      <c r="WOL28" s="84"/>
      <c r="WOM28" s="84"/>
      <c r="WON28" s="84"/>
      <c r="WOO28" s="84"/>
      <c r="WOP28" s="84"/>
      <c r="WOQ28" s="84"/>
      <c r="WOR28" s="84"/>
      <c r="WOS28" s="84"/>
      <c r="WOT28" s="84"/>
      <c r="WOU28" s="84"/>
      <c r="WOV28" s="84"/>
      <c r="WOW28" s="84"/>
      <c r="WOX28" s="84"/>
      <c r="WOY28" s="84"/>
      <c r="WOZ28" s="84"/>
      <c r="WPA28" s="84"/>
      <c r="WPB28" s="84"/>
      <c r="WPC28" s="84"/>
      <c r="WPD28" s="84"/>
      <c r="WPE28" s="84"/>
      <c r="WPF28" s="84"/>
      <c r="WPG28" s="84"/>
      <c r="WPH28" s="84"/>
      <c r="WPI28" s="84"/>
      <c r="WPJ28" s="84"/>
      <c r="WPK28" s="84"/>
      <c r="WPL28" s="84"/>
      <c r="WPM28" s="84"/>
      <c r="WPN28" s="84"/>
      <c r="WPO28" s="84"/>
      <c r="WPP28" s="84"/>
      <c r="WPQ28" s="84"/>
      <c r="WPR28" s="84"/>
      <c r="WPS28" s="84"/>
      <c r="WPT28" s="84"/>
      <c r="WPU28" s="84"/>
      <c r="WPV28" s="84"/>
      <c r="WPW28" s="84"/>
      <c r="WPX28" s="84"/>
      <c r="WPY28" s="84"/>
      <c r="WPZ28" s="84"/>
      <c r="WQA28" s="84"/>
      <c r="WQB28" s="84"/>
      <c r="WQC28" s="84"/>
      <c r="WQD28" s="84"/>
      <c r="WQE28" s="84"/>
      <c r="WQF28" s="84"/>
      <c r="WQG28" s="84"/>
      <c r="WQH28" s="84"/>
      <c r="WQI28" s="84"/>
      <c r="WQJ28" s="84"/>
      <c r="WQK28" s="84"/>
      <c r="WQL28" s="84"/>
      <c r="WQM28" s="84"/>
      <c r="WQN28" s="84"/>
      <c r="WQO28" s="84"/>
      <c r="WQP28" s="84"/>
      <c r="WQQ28" s="84"/>
      <c r="WQR28" s="84"/>
      <c r="WQS28" s="84"/>
      <c r="WQT28" s="84"/>
      <c r="WQU28" s="84"/>
      <c r="WQV28" s="84"/>
      <c r="WQW28" s="84"/>
      <c r="WQX28" s="84"/>
      <c r="WQY28" s="84"/>
      <c r="WQZ28" s="84"/>
      <c r="WRA28" s="84"/>
      <c r="WRB28" s="84"/>
      <c r="WRC28" s="84"/>
      <c r="WRD28" s="84"/>
      <c r="WRE28" s="84"/>
      <c r="WRF28" s="84"/>
      <c r="WRG28" s="84"/>
      <c r="WRH28" s="84"/>
      <c r="WRI28" s="84"/>
      <c r="WRJ28" s="84"/>
      <c r="WRK28" s="84"/>
      <c r="WRL28" s="84"/>
      <c r="WRM28" s="84"/>
      <c r="WRN28" s="84"/>
      <c r="WRO28" s="84"/>
      <c r="WRP28" s="84"/>
      <c r="WRQ28" s="84"/>
      <c r="WRR28" s="84"/>
      <c r="WRS28" s="84"/>
      <c r="WRT28" s="84"/>
      <c r="WRU28" s="84"/>
      <c r="WRV28" s="84"/>
      <c r="WRW28" s="84"/>
      <c r="WRX28" s="84"/>
      <c r="WRY28" s="84"/>
      <c r="WRZ28" s="84"/>
      <c r="WSA28" s="84"/>
      <c r="WSB28" s="84"/>
      <c r="WSC28" s="84"/>
      <c r="WSD28" s="84"/>
      <c r="WSE28" s="84"/>
      <c r="WSF28" s="84"/>
      <c r="WSG28" s="84"/>
      <c r="WSH28" s="84"/>
      <c r="WSI28" s="84"/>
      <c r="WSJ28" s="84"/>
      <c r="WSK28" s="84"/>
      <c r="WSL28" s="84"/>
      <c r="WSM28" s="84"/>
      <c r="WSN28" s="84"/>
      <c r="WSO28" s="84"/>
      <c r="WSP28" s="84"/>
      <c r="WSQ28" s="84"/>
      <c r="WSR28" s="84"/>
      <c r="WSS28" s="84"/>
      <c r="WST28" s="84"/>
      <c r="WSU28" s="84"/>
      <c r="WSV28" s="84"/>
      <c r="WSW28" s="84"/>
      <c r="WSX28" s="84"/>
      <c r="WSY28" s="84"/>
      <c r="WSZ28" s="84"/>
      <c r="WTA28" s="84"/>
      <c r="WTB28" s="84"/>
      <c r="WTC28" s="84"/>
      <c r="WTD28" s="84"/>
      <c r="WTE28" s="84"/>
      <c r="WTF28" s="84"/>
      <c r="WTG28" s="84"/>
      <c r="WTH28" s="84"/>
      <c r="WTI28" s="84"/>
      <c r="WTJ28" s="84"/>
      <c r="WTK28" s="84"/>
      <c r="WTL28" s="84"/>
      <c r="WTM28" s="84"/>
      <c r="WTN28" s="84"/>
      <c r="WTO28" s="84"/>
      <c r="WTP28" s="84"/>
      <c r="WTQ28" s="84"/>
      <c r="WTR28" s="84"/>
      <c r="WTS28" s="84"/>
      <c r="WTT28" s="84"/>
      <c r="WTU28" s="84"/>
      <c r="WTV28" s="84"/>
      <c r="WTW28" s="84"/>
      <c r="WTX28" s="84"/>
      <c r="WTY28" s="84"/>
      <c r="WTZ28" s="84"/>
      <c r="WUA28" s="84"/>
      <c r="WUB28" s="84"/>
      <c r="WUC28" s="84"/>
      <c r="WUD28" s="84"/>
      <c r="WUE28" s="84"/>
      <c r="WUF28" s="84"/>
      <c r="WUG28" s="84"/>
      <c r="WUH28" s="84"/>
      <c r="WUI28" s="84"/>
      <c r="WUJ28" s="84"/>
      <c r="WUK28" s="84"/>
      <c r="WUL28" s="84"/>
      <c r="WUM28" s="84"/>
      <c r="WUN28" s="84"/>
      <c r="WUO28" s="84"/>
      <c r="WUP28" s="84"/>
      <c r="WUQ28" s="84"/>
      <c r="WUR28" s="84"/>
      <c r="WUS28" s="84"/>
      <c r="WUT28" s="84"/>
      <c r="WUU28" s="84"/>
      <c r="WUV28" s="84"/>
      <c r="WUW28" s="84"/>
      <c r="WUX28" s="84"/>
      <c r="WUY28" s="84"/>
      <c r="WUZ28" s="84"/>
      <c r="WVA28" s="84"/>
      <c r="WVB28" s="84"/>
      <c r="WVC28" s="84"/>
      <c r="WVD28" s="84"/>
      <c r="WVE28" s="84"/>
      <c r="WVF28" s="84"/>
      <c r="WVG28" s="84"/>
      <c r="WVH28" s="84"/>
      <c r="WVI28" s="84"/>
      <c r="WVJ28" s="84"/>
      <c r="WVK28" s="84"/>
      <c r="WVL28" s="84"/>
      <c r="WVM28" s="84"/>
      <c r="WVN28" s="84"/>
      <c r="WVO28" s="84"/>
      <c r="WVP28" s="84"/>
      <c r="WVQ28" s="84"/>
      <c r="WVR28" s="84"/>
      <c r="WVS28" s="84"/>
      <c r="WVT28" s="84"/>
      <c r="WVU28" s="84"/>
      <c r="WVV28" s="84"/>
      <c r="WVW28" s="84"/>
      <c r="WVX28" s="84"/>
      <c r="WVY28" s="84"/>
      <c r="WVZ28" s="84"/>
      <c r="WWA28" s="84"/>
      <c r="WWB28" s="84"/>
      <c r="WWC28" s="84"/>
      <c r="WWD28" s="84"/>
      <c r="WWE28" s="84"/>
      <c r="WWF28" s="84"/>
      <c r="WWG28" s="84"/>
      <c r="WWH28" s="84"/>
      <c r="WWI28" s="84"/>
      <c r="WWJ28" s="84"/>
      <c r="WWK28" s="84"/>
      <c r="WWL28" s="84"/>
      <c r="WWM28" s="84"/>
      <c r="WWN28" s="84"/>
      <c r="WWO28" s="84"/>
      <c r="WWP28" s="84"/>
      <c r="WWQ28" s="84"/>
      <c r="WWR28" s="84"/>
      <c r="WWS28" s="84"/>
      <c r="WWT28" s="84"/>
      <c r="WWU28" s="84"/>
      <c r="WWV28" s="84"/>
      <c r="WWW28" s="84"/>
      <c r="WWX28" s="84"/>
      <c r="WWY28" s="84"/>
      <c r="WWZ28" s="84"/>
      <c r="WXA28" s="84"/>
      <c r="WXB28" s="84"/>
      <c r="WXC28" s="84"/>
      <c r="WXD28" s="84"/>
      <c r="WXE28" s="84"/>
      <c r="WXF28" s="84"/>
      <c r="WXG28" s="84"/>
      <c r="WXH28" s="84"/>
      <c r="WXI28" s="84"/>
      <c r="WXJ28" s="84"/>
      <c r="WXK28" s="84"/>
      <c r="WXL28" s="84"/>
      <c r="WXM28" s="84"/>
      <c r="WXN28" s="84"/>
      <c r="WXO28" s="84"/>
      <c r="WXP28" s="84"/>
      <c r="WXQ28" s="84"/>
      <c r="WXR28" s="84"/>
      <c r="WXS28" s="84"/>
      <c r="WXT28" s="84"/>
      <c r="WXU28" s="84"/>
      <c r="WXV28" s="84"/>
      <c r="WXW28" s="84"/>
      <c r="WXX28" s="84"/>
      <c r="WXY28" s="84"/>
      <c r="WXZ28" s="84"/>
      <c r="WYA28" s="84"/>
      <c r="WYB28" s="84"/>
      <c r="WYC28" s="84"/>
      <c r="WYD28" s="84"/>
      <c r="WYE28" s="84"/>
      <c r="WYF28" s="84"/>
      <c r="WYG28" s="84"/>
      <c r="WYH28" s="84"/>
      <c r="WYI28" s="84"/>
      <c r="WYJ28" s="84"/>
      <c r="WYK28" s="84"/>
      <c r="WYL28" s="84"/>
      <c r="WYM28" s="84"/>
      <c r="WYN28" s="84"/>
      <c r="WYO28" s="84"/>
      <c r="WYP28" s="84"/>
      <c r="WYQ28" s="84"/>
      <c r="WYR28" s="84"/>
      <c r="WYS28" s="84"/>
      <c r="WYT28" s="84"/>
      <c r="WYU28" s="84"/>
      <c r="WYV28" s="84"/>
      <c r="WYW28" s="84"/>
      <c r="WYX28" s="84"/>
      <c r="WYY28" s="84"/>
      <c r="WYZ28" s="84"/>
      <c r="WZA28" s="84"/>
      <c r="WZB28" s="84"/>
      <c r="WZC28" s="84"/>
      <c r="WZD28" s="84"/>
      <c r="WZE28" s="84"/>
      <c r="WZF28" s="84"/>
      <c r="WZG28" s="84"/>
      <c r="WZH28" s="84"/>
      <c r="WZI28" s="84"/>
      <c r="WZJ28" s="84"/>
      <c r="WZK28" s="84"/>
      <c r="WZL28" s="84"/>
      <c r="WZM28" s="84"/>
      <c r="WZN28" s="84"/>
      <c r="WZO28" s="84"/>
      <c r="WZP28" s="84"/>
      <c r="WZQ28" s="84"/>
      <c r="WZR28" s="84"/>
      <c r="WZS28" s="84"/>
      <c r="WZT28" s="84"/>
      <c r="WZU28" s="84"/>
      <c r="WZV28" s="84"/>
      <c r="WZW28" s="84"/>
      <c r="WZX28" s="84"/>
      <c r="WZY28" s="84"/>
      <c r="WZZ28" s="84"/>
      <c r="XAA28" s="84"/>
      <c r="XAB28" s="84"/>
      <c r="XAC28" s="84"/>
      <c r="XAD28" s="84"/>
      <c r="XAE28" s="84"/>
      <c r="XAF28" s="84"/>
      <c r="XAG28" s="84"/>
      <c r="XAH28" s="84"/>
      <c r="XAI28" s="84"/>
      <c r="XAJ28" s="84"/>
      <c r="XAK28" s="84"/>
      <c r="XAL28" s="84"/>
      <c r="XAM28" s="84"/>
      <c r="XAN28" s="84"/>
      <c r="XAO28" s="84"/>
      <c r="XAP28" s="84"/>
      <c r="XAQ28" s="84"/>
      <c r="XAR28" s="84"/>
      <c r="XAS28" s="84"/>
      <c r="XAT28" s="84"/>
      <c r="XAU28" s="84"/>
      <c r="XAV28" s="84"/>
      <c r="XAW28" s="84"/>
      <c r="XAX28" s="84"/>
      <c r="XAY28" s="84"/>
      <c r="XAZ28" s="84"/>
      <c r="XBA28" s="84"/>
      <c r="XBB28" s="84"/>
      <c r="XBC28" s="84"/>
      <c r="XBD28" s="84"/>
      <c r="XBE28" s="84"/>
      <c r="XBF28" s="84"/>
      <c r="XBG28" s="84"/>
      <c r="XBH28" s="84"/>
      <c r="XBI28" s="84"/>
      <c r="XBJ28" s="84"/>
      <c r="XBK28" s="84"/>
      <c r="XBL28" s="84"/>
      <c r="XBM28" s="84"/>
      <c r="XBN28" s="84"/>
      <c r="XBO28" s="84"/>
      <c r="XBP28" s="84"/>
      <c r="XBQ28" s="84"/>
      <c r="XBR28" s="84"/>
      <c r="XBS28" s="84"/>
      <c r="XBT28" s="84"/>
      <c r="XBU28" s="84"/>
      <c r="XBV28" s="84"/>
      <c r="XBW28" s="84"/>
      <c r="XBX28" s="84"/>
      <c r="XBY28" s="84"/>
      <c r="XBZ28" s="84"/>
      <c r="XCA28" s="84"/>
      <c r="XCB28" s="84"/>
      <c r="XCC28" s="84"/>
      <c r="XCD28" s="84"/>
      <c r="XCE28" s="84"/>
      <c r="XCF28" s="84"/>
      <c r="XCG28" s="84"/>
      <c r="XCH28" s="84"/>
      <c r="XCI28" s="84"/>
      <c r="XCJ28" s="84"/>
      <c r="XCK28" s="84"/>
      <c r="XCL28" s="84"/>
      <c r="XCM28" s="84"/>
      <c r="XCN28" s="84"/>
      <c r="XCO28" s="84"/>
      <c r="XCP28" s="84"/>
      <c r="XCQ28" s="84"/>
      <c r="XCR28" s="84"/>
      <c r="XCS28" s="84"/>
      <c r="XCT28" s="84"/>
      <c r="XCU28" s="84"/>
      <c r="XCV28" s="84"/>
      <c r="XCW28" s="84"/>
      <c r="XCX28" s="84"/>
      <c r="XCY28" s="84"/>
      <c r="XCZ28" s="84"/>
      <c r="XDA28" s="84"/>
      <c r="XDB28" s="84"/>
      <c r="XDC28" s="84"/>
      <c r="XDD28" s="84"/>
      <c r="XDE28" s="84"/>
      <c r="XDF28" s="84"/>
      <c r="XDG28" s="84"/>
      <c r="XDH28" s="84"/>
      <c r="XDI28" s="84"/>
      <c r="XDJ28" s="84"/>
      <c r="XDK28" s="84"/>
      <c r="XDL28" s="84"/>
      <c r="XDM28" s="84"/>
      <c r="XDN28" s="84"/>
      <c r="XDO28" s="84"/>
      <c r="XDP28" s="84"/>
      <c r="XDQ28" s="84"/>
      <c r="XDR28" s="84"/>
      <c r="XDS28" s="84"/>
      <c r="XDT28" s="84"/>
      <c r="XDU28" s="84"/>
      <c r="XDV28" s="84"/>
      <c r="XDW28" s="84"/>
      <c r="XDX28" s="84"/>
      <c r="XDY28" s="84"/>
      <c r="XDZ28" s="84"/>
      <c r="XEA28" s="84"/>
      <c r="XEB28" s="84"/>
      <c r="XEC28" s="84"/>
      <c r="XED28" s="84"/>
      <c r="XEE28" s="84"/>
      <c r="XEF28" s="84"/>
      <c r="XEG28" s="84"/>
      <c r="XEH28" s="84"/>
      <c r="XEI28" s="84"/>
      <c r="XEJ28" s="84"/>
      <c r="XEK28" s="84"/>
      <c r="XEL28" s="84"/>
      <c r="XEM28" s="84"/>
      <c r="XEN28" s="84"/>
      <c r="XEO28" s="84"/>
      <c r="XEP28" s="84"/>
      <c r="XEQ28" s="84"/>
      <c r="XER28" s="84"/>
      <c r="XES28" s="84"/>
      <c r="XET28" s="84"/>
      <c r="XEU28" s="84"/>
      <c r="XEV28" s="84"/>
      <c r="XEW28" s="84"/>
      <c r="XEX28" s="84"/>
      <c r="XEY28" s="84"/>
      <c r="XEZ28" s="84"/>
      <c r="XFA28" s="84"/>
      <c r="XFB28" s="84"/>
    </row>
    <row r="29" spans="1:16382" s="149" customFormat="1" ht="15.75" x14ac:dyDescent="0.25">
      <c r="A29" s="84"/>
      <c r="B29" s="123" t="s">
        <v>267</v>
      </c>
      <c r="C29" s="145">
        <v>9000</v>
      </c>
      <c r="D29" s="146"/>
      <c r="E29" s="146">
        <f>-3175+800</f>
        <v>-2375</v>
      </c>
      <c r="F29" s="546">
        <v>-1750</v>
      </c>
      <c r="G29" s="547">
        <v>-1740</v>
      </c>
      <c r="H29" s="544">
        <v>-1730</v>
      </c>
      <c r="I29" s="544">
        <v>-1720</v>
      </c>
      <c r="J29" s="147"/>
      <c r="K29" s="147" t="s">
        <v>419</v>
      </c>
      <c r="L29" s="148"/>
      <c r="M29" s="147"/>
      <c r="N29" s="147"/>
      <c r="O29" s="84"/>
      <c r="P29" s="84"/>
      <c r="Q29" s="84"/>
      <c r="R29" s="84"/>
      <c r="S29" s="550" t="s">
        <v>338</v>
      </c>
      <c r="T29" s="551">
        <v>1784239.783138426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  <c r="IW29" s="84"/>
      <c r="IX29" s="84"/>
      <c r="IY29" s="84"/>
      <c r="IZ29" s="84"/>
      <c r="JA29" s="84"/>
      <c r="JB29" s="84"/>
      <c r="JC29" s="84"/>
      <c r="JD29" s="84"/>
      <c r="JE29" s="84"/>
      <c r="JF29" s="84"/>
      <c r="JG29" s="84"/>
      <c r="JH29" s="84"/>
      <c r="JI29" s="84"/>
      <c r="JJ29" s="84"/>
      <c r="JK29" s="84"/>
      <c r="JL29" s="84"/>
      <c r="JM29" s="84"/>
      <c r="JN29" s="84"/>
      <c r="JO29" s="84"/>
      <c r="JP29" s="84"/>
      <c r="JQ29" s="84"/>
      <c r="JR29" s="84"/>
      <c r="JS29" s="84"/>
      <c r="JT29" s="84"/>
      <c r="JU29" s="84"/>
      <c r="JV29" s="84"/>
      <c r="JW29" s="84"/>
      <c r="JX29" s="84"/>
      <c r="JY29" s="84"/>
      <c r="JZ29" s="84"/>
      <c r="KA29" s="84"/>
      <c r="KB29" s="84"/>
      <c r="KC29" s="84"/>
      <c r="KD29" s="84"/>
      <c r="KE29" s="84"/>
      <c r="KF29" s="84"/>
      <c r="KG29" s="84"/>
      <c r="KH29" s="84"/>
      <c r="KI29" s="84"/>
      <c r="KJ29" s="84"/>
      <c r="KK29" s="84"/>
      <c r="KL29" s="84"/>
      <c r="KM29" s="84"/>
      <c r="KN29" s="84"/>
      <c r="KO29" s="84"/>
      <c r="KP29" s="84"/>
      <c r="KQ29" s="84"/>
      <c r="KR29" s="84"/>
      <c r="KS29" s="84"/>
      <c r="KT29" s="84"/>
      <c r="KU29" s="84"/>
      <c r="KV29" s="84"/>
      <c r="KW29" s="84"/>
      <c r="KX29" s="84"/>
      <c r="KY29" s="84"/>
      <c r="KZ29" s="84"/>
      <c r="LA29" s="84"/>
      <c r="LB29" s="84"/>
      <c r="LC29" s="84"/>
      <c r="LD29" s="84"/>
      <c r="LE29" s="84"/>
      <c r="LF29" s="84"/>
      <c r="LG29" s="84"/>
      <c r="LH29" s="84"/>
      <c r="LI29" s="84"/>
      <c r="LJ29" s="84"/>
      <c r="LK29" s="84"/>
      <c r="LL29" s="84"/>
      <c r="LM29" s="84"/>
      <c r="LN29" s="84"/>
      <c r="LO29" s="84"/>
      <c r="LP29" s="84"/>
      <c r="LQ29" s="84"/>
      <c r="LR29" s="84"/>
      <c r="LS29" s="84"/>
      <c r="LT29" s="84"/>
      <c r="LU29" s="84"/>
      <c r="LV29" s="84"/>
      <c r="LW29" s="84"/>
      <c r="LX29" s="84"/>
      <c r="LY29" s="84"/>
      <c r="LZ29" s="84"/>
      <c r="MA29" s="84"/>
      <c r="MB29" s="84"/>
      <c r="MC29" s="84"/>
      <c r="MD29" s="84"/>
      <c r="ME29" s="84"/>
      <c r="MF29" s="84"/>
      <c r="MG29" s="84"/>
      <c r="MH29" s="84"/>
      <c r="MI29" s="84"/>
      <c r="MJ29" s="84"/>
      <c r="MK29" s="84"/>
      <c r="ML29" s="84"/>
      <c r="MM29" s="84"/>
      <c r="MN29" s="84"/>
      <c r="MO29" s="84"/>
      <c r="MP29" s="84"/>
      <c r="MQ29" s="84"/>
      <c r="MR29" s="84"/>
      <c r="MS29" s="84"/>
      <c r="MT29" s="84"/>
      <c r="MU29" s="84"/>
      <c r="MV29" s="84"/>
      <c r="MW29" s="84"/>
      <c r="MX29" s="84"/>
      <c r="MY29" s="84"/>
      <c r="MZ29" s="84"/>
      <c r="NA29" s="84"/>
      <c r="NB29" s="84"/>
      <c r="NC29" s="84"/>
      <c r="ND29" s="84"/>
      <c r="NE29" s="84"/>
      <c r="NF29" s="84"/>
      <c r="NG29" s="84"/>
      <c r="NH29" s="84"/>
      <c r="NI29" s="84"/>
      <c r="NJ29" s="84"/>
      <c r="NK29" s="84"/>
      <c r="NL29" s="84"/>
      <c r="NM29" s="84"/>
      <c r="NN29" s="84"/>
      <c r="NO29" s="84"/>
      <c r="NP29" s="84"/>
      <c r="NQ29" s="84"/>
      <c r="NR29" s="84"/>
      <c r="NS29" s="84"/>
      <c r="NT29" s="84"/>
      <c r="NU29" s="84"/>
      <c r="NV29" s="84"/>
      <c r="NW29" s="84"/>
      <c r="NX29" s="84"/>
      <c r="NY29" s="84"/>
      <c r="NZ29" s="84"/>
      <c r="OA29" s="84"/>
      <c r="OB29" s="84"/>
      <c r="OC29" s="84"/>
      <c r="OD29" s="84"/>
      <c r="OE29" s="84"/>
      <c r="OF29" s="84"/>
      <c r="OG29" s="84"/>
      <c r="OH29" s="84"/>
      <c r="OI29" s="84"/>
      <c r="OJ29" s="84"/>
      <c r="OK29" s="84"/>
      <c r="OL29" s="84"/>
      <c r="OM29" s="84"/>
      <c r="ON29" s="84"/>
      <c r="OO29" s="84"/>
      <c r="OP29" s="84"/>
      <c r="OQ29" s="84"/>
      <c r="OR29" s="84"/>
      <c r="OS29" s="84"/>
      <c r="OT29" s="84"/>
      <c r="OU29" s="84"/>
      <c r="OV29" s="84"/>
      <c r="OW29" s="84"/>
      <c r="OX29" s="84"/>
      <c r="OY29" s="84"/>
      <c r="OZ29" s="84"/>
      <c r="PA29" s="84"/>
      <c r="PB29" s="84"/>
      <c r="PC29" s="84"/>
      <c r="PD29" s="84"/>
      <c r="PE29" s="84"/>
      <c r="PF29" s="84"/>
      <c r="PG29" s="84"/>
      <c r="PH29" s="84"/>
      <c r="PI29" s="84"/>
      <c r="PJ29" s="84"/>
      <c r="PK29" s="84"/>
      <c r="PL29" s="84"/>
      <c r="PM29" s="84"/>
      <c r="PN29" s="84"/>
      <c r="PO29" s="84"/>
      <c r="PP29" s="84"/>
      <c r="PQ29" s="84"/>
      <c r="PR29" s="84"/>
      <c r="PS29" s="84"/>
      <c r="PT29" s="84"/>
      <c r="PU29" s="84"/>
      <c r="PV29" s="84"/>
      <c r="PW29" s="84"/>
      <c r="PX29" s="84"/>
      <c r="PY29" s="84"/>
      <c r="PZ29" s="84"/>
      <c r="QA29" s="84"/>
      <c r="QB29" s="84"/>
      <c r="QC29" s="84"/>
      <c r="QD29" s="84"/>
      <c r="QE29" s="84"/>
      <c r="QF29" s="84"/>
      <c r="QG29" s="84"/>
      <c r="QH29" s="84"/>
      <c r="QI29" s="84"/>
      <c r="QJ29" s="84"/>
      <c r="QK29" s="84"/>
      <c r="QL29" s="84"/>
      <c r="QM29" s="84"/>
      <c r="QN29" s="84"/>
      <c r="QO29" s="84"/>
      <c r="QP29" s="84"/>
      <c r="QQ29" s="84"/>
      <c r="QR29" s="84"/>
      <c r="QS29" s="84"/>
      <c r="QT29" s="84"/>
      <c r="QU29" s="84"/>
      <c r="QV29" s="84"/>
      <c r="QW29" s="84"/>
      <c r="QX29" s="84"/>
      <c r="QY29" s="84"/>
      <c r="QZ29" s="84"/>
      <c r="RA29" s="84"/>
      <c r="RB29" s="84"/>
      <c r="RC29" s="84"/>
      <c r="RD29" s="84"/>
      <c r="RE29" s="84"/>
      <c r="RF29" s="84"/>
      <c r="RG29" s="84"/>
      <c r="RH29" s="84"/>
      <c r="RI29" s="84"/>
      <c r="RJ29" s="84"/>
      <c r="RK29" s="84"/>
      <c r="RL29" s="84"/>
      <c r="RM29" s="84"/>
      <c r="RN29" s="84"/>
      <c r="RO29" s="84"/>
      <c r="RP29" s="84"/>
      <c r="RQ29" s="84"/>
      <c r="RR29" s="84"/>
      <c r="RS29" s="84"/>
      <c r="RT29" s="84"/>
      <c r="RU29" s="84"/>
      <c r="RV29" s="84"/>
      <c r="RW29" s="84"/>
      <c r="RX29" s="84"/>
      <c r="RY29" s="84"/>
      <c r="RZ29" s="84"/>
      <c r="SA29" s="84"/>
      <c r="SB29" s="84"/>
      <c r="SC29" s="84"/>
      <c r="SD29" s="84"/>
      <c r="SE29" s="84"/>
      <c r="SF29" s="84"/>
      <c r="SG29" s="84"/>
      <c r="SH29" s="84"/>
      <c r="SI29" s="84"/>
      <c r="SJ29" s="84"/>
      <c r="SK29" s="84"/>
      <c r="SL29" s="84"/>
      <c r="SM29" s="84"/>
      <c r="SN29" s="84"/>
      <c r="SO29" s="84"/>
      <c r="SP29" s="84"/>
      <c r="SQ29" s="84"/>
      <c r="SR29" s="84"/>
      <c r="SS29" s="84"/>
      <c r="ST29" s="84"/>
      <c r="SU29" s="84"/>
      <c r="SV29" s="84"/>
      <c r="SW29" s="84"/>
      <c r="SX29" s="84"/>
      <c r="SY29" s="84"/>
      <c r="SZ29" s="84"/>
      <c r="TA29" s="84"/>
      <c r="TB29" s="84"/>
      <c r="TC29" s="84"/>
      <c r="TD29" s="84"/>
      <c r="TE29" s="84"/>
      <c r="TF29" s="84"/>
      <c r="TG29" s="84"/>
      <c r="TH29" s="84"/>
      <c r="TI29" s="84"/>
      <c r="TJ29" s="84"/>
      <c r="TK29" s="84"/>
      <c r="TL29" s="84"/>
      <c r="TM29" s="84"/>
      <c r="TN29" s="84"/>
      <c r="TO29" s="84"/>
      <c r="TP29" s="84"/>
      <c r="TQ29" s="84"/>
      <c r="TR29" s="84"/>
      <c r="TS29" s="84"/>
      <c r="TT29" s="84"/>
      <c r="TU29" s="84"/>
      <c r="TV29" s="84"/>
      <c r="TW29" s="84"/>
      <c r="TX29" s="84"/>
      <c r="TY29" s="84"/>
      <c r="TZ29" s="84"/>
      <c r="UA29" s="84"/>
      <c r="UB29" s="84"/>
      <c r="UC29" s="84"/>
      <c r="UD29" s="84"/>
      <c r="UE29" s="84"/>
      <c r="UF29" s="84"/>
      <c r="UG29" s="84"/>
      <c r="UH29" s="84"/>
      <c r="UI29" s="84"/>
      <c r="UJ29" s="84"/>
      <c r="UK29" s="84"/>
      <c r="UL29" s="84"/>
      <c r="UM29" s="84"/>
      <c r="UN29" s="84"/>
      <c r="UO29" s="84"/>
      <c r="UP29" s="84"/>
      <c r="UQ29" s="84"/>
      <c r="UR29" s="84"/>
      <c r="US29" s="84"/>
      <c r="UT29" s="84"/>
      <c r="UU29" s="84"/>
      <c r="UV29" s="84"/>
      <c r="UW29" s="84"/>
      <c r="UX29" s="84"/>
      <c r="UY29" s="84"/>
      <c r="UZ29" s="84"/>
      <c r="VA29" s="84"/>
      <c r="VB29" s="84"/>
      <c r="VC29" s="84"/>
      <c r="VD29" s="84"/>
      <c r="VE29" s="84"/>
      <c r="VF29" s="84"/>
      <c r="VG29" s="84"/>
      <c r="VH29" s="84"/>
      <c r="VI29" s="84"/>
      <c r="VJ29" s="84"/>
      <c r="VK29" s="84"/>
      <c r="VL29" s="84"/>
      <c r="VM29" s="84"/>
      <c r="VN29" s="84"/>
      <c r="VO29" s="84"/>
      <c r="VP29" s="84"/>
      <c r="VQ29" s="84"/>
      <c r="VR29" s="84"/>
      <c r="VS29" s="84"/>
      <c r="VT29" s="84"/>
      <c r="VU29" s="84"/>
      <c r="VV29" s="84"/>
      <c r="VW29" s="84"/>
      <c r="VX29" s="84"/>
      <c r="VY29" s="84"/>
      <c r="VZ29" s="84"/>
      <c r="WA29" s="84"/>
      <c r="WB29" s="84"/>
      <c r="WC29" s="84"/>
      <c r="WD29" s="84"/>
      <c r="WE29" s="84"/>
      <c r="WF29" s="84"/>
      <c r="WG29" s="84"/>
      <c r="WH29" s="84"/>
      <c r="WI29" s="84"/>
      <c r="WJ29" s="84"/>
      <c r="WK29" s="84"/>
      <c r="WL29" s="84"/>
      <c r="WM29" s="84"/>
      <c r="WN29" s="84"/>
      <c r="WO29" s="84"/>
      <c r="WP29" s="84"/>
      <c r="WQ29" s="84"/>
      <c r="WR29" s="84"/>
      <c r="WS29" s="84"/>
      <c r="WT29" s="84"/>
      <c r="WU29" s="84"/>
      <c r="WV29" s="84"/>
      <c r="WW29" s="84"/>
      <c r="WX29" s="84"/>
      <c r="WY29" s="84"/>
      <c r="WZ29" s="84"/>
      <c r="XA29" s="84"/>
      <c r="XB29" s="84"/>
      <c r="XC29" s="84"/>
      <c r="XD29" s="84"/>
      <c r="XE29" s="84"/>
      <c r="XF29" s="84"/>
      <c r="XG29" s="84"/>
      <c r="XH29" s="84"/>
      <c r="XI29" s="84"/>
      <c r="XJ29" s="84"/>
      <c r="XK29" s="84"/>
      <c r="XL29" s="84"/>
      <c r="XM29" s="84"/>
      <c r="XN29" s="84"/>
      <c r="XO29" s="84"/>
      <c r="XP29" s="84"/>
      <c r="XQ29" s="84"/>
      <c r="XR29" s="84"/>
      <c r="XS29" s="84"/>
      <c r="XT29" s="84"/>
      <c r="XU29" s="84"/>
      <c r="XV29" s="84"/>
      <c r="XW29" s="84"/>
      <c r="XX29" s="84"/>
      <c r="XY29" s="84"/>
      <c r="XZ29" s="84"/>
      <c r="YA29" s="84"/>
      <c r="YB29" s="84"/>
      <c r="YC29" s="84"/>
      <c r="YD29" s="84"/>
      <c r="YE29" s="84"/>
      <c r="YF29" s="84"/>
      <c r="YG29" s="84"/>
      <c r="YH29" s="84"/>
      <c r="YI29" s="84"/>
      <c r="YJ29" s="84"/>
      <c r="YK29" s="84"/>
      <c r="YL29" s="84"/>
      <c r="YM29" s="84"/>
      <c r="YN29" s="84"/>
      <c r="YO29" s="84"/>
      <c r="YP29" s="84"/>
      <c r="YQ29" s="84"/>
      <c r="YR29" s="84"/>
      <c r="YS29" s="84"/>
      <c r="YT29" s="84"/>
      <c r="YU29" s="84"/>
      <c r="YV29" s="84"/>
      <c r="YW29" s="84"/>
      <c r="YX29" s="84"/>
      <c r="YY29" s="84"/>
      <c r="YZ29" s="84"/>
      <c r="ZA29" s="84"/>
      <c r="ZB29" s="84"/>
      <c r="ZC29" s="84"/>
      <c r="ZD29" s="84"/>
      <c r="ZE29" s="84"/>
      <c r="ZF29" s="84"/>
      <c r="ZG29" s="84"/>
      <c r="ZH29" s="84"/>
      <c r="ZI29" s="84"/>
      <c r="ZJ29" s="84"/>
      <c r="ZK29" s="84"/>
      <c r="ZL29" s="84"/>
      <c r="ZM29" s="84"/>
      <c r="ZN29" s="84"/>
      <c r="ZO29" s="84"/>
      <c r="ZP29" s="84"/>
      <c r="ZQ29" s="84"/>
      <c r="ZR29" s="84"/>
      <c r="ZS29" s="84"/>
      <c r="ZT29" s="84"/>
      <c r="ZU29" s="84"/>
      <c r="ZV29" s="84"/>
      <c r="ZW29" s="84"/>
      <c r="ZX29" s="84"/>
      <c r="ZY29" s="84"/>
      <c r="ZZ29" s="84"/>
      <c r="AAA29" s="84"/>
      <c r="AAB29" s="84"/>
      <c r="AAC29" s="84"/>
      <c r="AAD29" s="84"/>
      <c r="AAE29" s="84"/>
      <c r="AAF29" s="84"/>
      <c r="AAG29" s="84"/>
      <c r="AAH29" s="84"/>
      <c r="AAI29" s="84"/>
      <c r="AAJ29" s="84"/>
      <c r="AAK29" s="84"/>
      <c r="AAL29" s="84"/>
      <c r="AAM29" s="84"/>
      <c r="AAN29" s="84"/>
      <c r="AAO29" s="84"/>
      <c r="AAP29" s="84"/>
      <c r="AAQ29" s="84"/>
      <c r="AAR29" s="84"/>
      <c r="AAS29" s="84"/>
      <c r="AAT29" s="84"/>
      <c r="AAU29" s="84"/>
      <c r="AAV29" s="84"/>
      <c r="AAW29" s="84"/>
      <c r="AAX29" s="84"/>
      <c r="AAY29" s="84"/>
      <c r="AAZ29" s="84"/>
      <c r="ABA29" s="84"/>
      <c r="ABB29" s="84"/>
      <c r="ABC29" s="84"/>
      <c r="ABD29" s="84"/>
      <c r="ABE29" s="84"/>
      <c r="ABF29" s="84"/>
      <c r="ABG29" s="84"/>
      <c r="ABH29" s="84"/>
      <c r="ABI29" s="84"/>
      <c r="ABJ29" s="84"/>
      <c r="ABK29" s="84"/>
      <c r="ABL29" s="84"/>
      <c r="ABM29" s="84"/>
      <c r="ABN29" s="84"/>
      <c r="ABO29" s="84"/>
      <c r="ABP29" s="84"/>
      <c r="ABQ29" s="84"/>
      <c r="ABR29" s="84"/>
      <c r="ABS29" s="84"/>
      <c r="ABT29" s="84"/>
      <c r="ABU29" s="84"/>
      <c r="ABV29" s="84"/>
      <c r="ABW29" s="84"/>
      <c r="ABX29" s="84"/>
      <c r="ABY29" s="84"/>
      <c r="ABZ29" s="84"/>
      <c r="ACA29" s="84"/>
      <c r="ACB29" s="84"/>
      <c r="ACC29" s="84"/>
      <c r="ACD29" s="84"/>
      <c r="ACE29" s="84"/>
      <c r="ACF29" s="84"/>
      <c r="ACG29" s="84"/>
      <c r="ACH29" s="84"/>
      <c r="ACI29" s="84"/>
      <c r="ACJ29" s="84"/>
      <c r="ACK29" s="84"/>
      <c r="ACL29" s="84"/>
      <c r="ACM29" s="84"/>
      <c r="ACN29" s="84"/>
      <c r="ACO29" s="84"/>
      <c r="ACP29" s="84"/>
      <c r="ACQ29" s="84"/>
      <c r="ACR29" s="84"/>
      <c r="ACS29" s="84"/>
      <c r="ACT29" s="84"/>
      <c r="ACU29" s="84"/>
      <c r="ACV29" s="84"/>
      <c r="ACW29" s="84"/>
      <c r="ACX29" s="84"/>
      <c r="ACY29" s="84"/>
      <c r="ACZ29" s="84"/>
      <c r="ADA29" s="84"/>
      <c r="ADB29" s="84"/>
      <c r="ADC29" s="84"/>
      <c r="ADD29" s="84"/>
      <c r="ADE29" s="84"/>
      <c r="ADF29" s="84"/>
      <c r="ADG29" s="84"/>
      <c r="ADH29" s="84"/>
      <c r="ADI29" s="84"/>
      <c r="ADJ29" s="84"/>
      <c r="ADK29" s="84"/>
      <c r="ADL29" s="84"/>
      <c r="ADM29" s="84"/>
      <c r="ADN29" s="84"/>
      <c r="ADO29" s="84"/>
      <c r="ADP29" s="84"/>
      <c r="ADQ29" s="84"/>
      <c r="ADR29" s="84"/>
      <c r="ADS29" s="84"/>
      <c r="ADT29" s="84"/>
      <c r="ADU29" s="84"/>
      <c r="ADV29" s="84"/>
      <c r="ADW29" s="84"/>
      <c r="ADX29" s="84"/>
      <c r="ADY29" s="84"/>
      <c r="ADZ29" s="84"/>
      <c r="AEA29" s="84"/>
      <c r="AEB29" s="84"/>
      <c r="AEC29" s="84"/>
      <c r="AED29" s="84"/>
      <c r="AEE29" s="84"/>
      <c r="AEF29" s="84"/>
      <c r="AEG29" s="84"/>
      <c r="AEH29" s="84"/>
      <c r="AEI29" s="84"/>
      <c r="AEJ29" s="84"/>
      <c r="AEK29" s="84"/>
      <c r="AEL29" s="84"/>
      <c r="AEM29" s="84"/>
      <c r="AEN29" s="84"/>
      <c r="AEO29" s="84"/>
      <c r="AEP29" s="84"/>
      <c r="AEQ29" s="84"/>
      <c r="AER29" s="84"/>
      <c r="AES29" s="84"/>
      <c r="AET29" s="84"/>
      <c r="AEU29" s="84"/>
      <c r="AEV29" s="84"/>
      <c r="AEW29" s="84"/>
      <c r="AEX29" s="84"/>
      <c r="AEY29" s="84"/>
      <c r="AEZ29" s="84"/>
      <c r="AFA29" s="84"/>
      <c r="AFB29" s="84"/>
      <c r="AFC29" s="84"/>
      <c r="AFD29" s="84"/>
      <c r="AFE29" s="84"/>
      <c r="AFF29" s="84"/>
      <c r="AFG29" s="84"/>
      <c r="AFH29" s="84"/>
      <c r="AFI29" s="84"/>
      <c r="AFJ29" s="84"/>
      <c r="AFK29" s="84"/>
      <c r="AFL29" s="84"/>
      <c r="AFM29" s="84"/>
      <c r="AFN29" s="84"/>
      <c r="AFO29" s="84"/>
      <c r="AFP29" s="84"/>
      <c r="AFQ29" s="84"/>
      <c r="AFR29" s="84"/>
      <c r="AFS29" s="84"/>
      <c r="AFT29" s="84"/>
      <c r="AFU29" s="84"/>
      <c r="AFV29" s="84"/>
      <c r="AFW29" s="84"/>
      <c r="AFX29" s="84"/>
      <c r="AFY29" s="84"/>
      <c r="AFZ29" s="84"/>
      <c r="AGA29" s="84"/>
      <c r="AGB29" s="84"/>
      <c r="AGC29" s="84"/>
      <c r="AGD29" s="84"/>
      <c r="AGE29" s="84"/>
      <c r="AGF29" s="84"/>
      <c r="AGG29" s="84"/>
      <c r="AGH29" s="84"/>
      <c r="AGI29" s="84"/>
      <c r="AGJ29" s="84"/>
      <c r="AGK29" s="84"/>
      <c r="AGL29" s="84"/>
      <c r="AGM29" s="84"/>
      <c r="AGN29" s="84"/>
      <c r="AGO29" s="84"/>
      <c r="AGP29" s="84"/>
      <c r="AGQ29" s="84"/>
      <c r="AGR29" s="84"/>
      <c r="AGS29" s="84"/>
      <c r="AGT29" s="84"/>
      <c r="AGU29" s="84"/>
      <c r="AGV29" s="84"/>
      <c r="AGW29" s="84"/>
      <c r="AGX29" s="84"/>
      <c r="AGY29" s="84"/>
      <c r="AGZ29" s="84"/>
      <c r="AHA29" s="84"/>
      <c r="AHB29" s="84"/>
      <c r="AHC29" s="84"/>
      <c r="AHD29" s="84"/>
      <c r="AHE29" s="84"/>
      <c r="AHF29" s="84"/>
      <c r="AHG29" s="84"/>
      <c r="AHH29" s="84"/>
      <c r="AHI29" s="84"/>
      <c r="AHJ29" s="84"/>
      <c r="AHK29" s="84"/>
      <c r="AHL29" s="84"/>
      <c r="AHM29" s="84"/>
      <c r="AHN29" s="84"/>
      <c r="AHO29" s="84"/>
      <c r="AHP29" s="84"/>
      <c r="AHQ29" s="84"/>
      <c r="AHR29" s="84"/>
      <c r="AHS29" s="84"/>
      <c r="AHT29" s="84"/>
      <c r="AHU29" s="84"/>
      <c r="AHV29" s="84"/>
      <c r="AHW29" s="84"/>
      <c r="AHX29" s="84"/>
      <c r="AHY29" s="84"/>
      <c r="AHZ29" s="84"/>
      <c r="AIA29" s="84"/>
      <c r="AIB29" s="84"/>
      <c r="AIC29" s="84"/>
      <c r="AID29" s="84"/>
      <c r="AIE29" s="84"/>
      <c r="AIF29" s="84"/>
      <c r="AIG29" s="84"/>
      <c r="AIH29" s="84"/>
      <c r="AII29" s="84"/>
      <c r="AIJ29" s="84"/>
      <c r="AIK29" s="84"/>
      <c r="AIL29" s="84"/>
      <c r="AIM29" s="84"/>
      <c r="AIN29" s="84"/>
      <c r="AIO29" s="84"/>
      <c r="AIP29" s="84"/>
      <c r="AIQ29" s="84"/>
      <c r="AIR29" s="84"/>
      <c r="AIS29" s="84"/>
      <c r="AIT29" s="84"/>
      <c r="AIU29" s="84"/>
      <c r="AIV29" s="84"/>
      <c r="AIW29" s="84"/>
      <c r="AIX29" s="84"/>
      <c r="AIY29" s="84"/>
      <c r="AIZ29" s="84"/>
      <c r="AJA29" s="84"/>
      <c r="AJB29" s="84"/>
      <c r="AJC29" s="84"/>
      <c r="AJD29" s="84"/>
      <c r="AJE29" s="84"/>
      <c r="AJF29" s="84"/>
      <c r="AJG29" s="84"/>
      <c r="AJH29" s="84"/>
      <c r="AJI29" s="84"/>
      <c r="AJJ29" s="84"/>
      <c r="AJK29" s="84"/>
      <c r="AJL29" s="84"/>
      <c r="AJM29" s="84"/>
      <c r="AJN29" s="84"/>
      <c r="AJO29" s="84"/>
      <c r="AJP29" s="84"/>
      <c r="AJQ29" s="84"/>
      <c r="AJR29" s="84"/>
      <c r="AJS29" s="84"/>
      <c r="AJT29" s="84"/>
      <c r="AJU29" s="84"/>
      <c r="AJV29" s="84"/>
      <c r="AJW29" s="84"/>
      <c r="AJX29" s="84"/>
      <c r="AJY29" s="84"/>
      <c r="AJZ29" s="84"/>
      <c r="AKA29" s="84"/>
      <c r="AKB29" s="84"/>
      <c r="AKC29" s="84"/>
      <c r="AKD29" s="84"/>
      <c r="AKE29" s="84"/>
      <c r="AKF29" s="84"/>
      <c r="AKG29" s="84"/>
      <c r="AKH29" s="84"/>
      <c r="AKI29" s="84"/>
      <c r="AKJ29" s="84"/>
      <c r="AKK29" s="84"/>
      <c r="AKL29" s="84"/>
      <c r="AKM29" s="84"/>
      <c r="AKN29" s="84"/>
      <c r="AKO29" s="84"/>
      <c r="AKP29" s="84"/>
      <c r="AKQ29" s="84"/>
      <c r="AKR29" s="84"/>
      <c r="AKS29" s="84"/>
      <c r="AKT29" s="84"/>
      <c r="AKU29" s="84"/>
      <c r="AKV29" s="84"/>
      <c r="AKW29" s="84"/>
      <c r="AKX29" s="84"/>
      <c r="AKY29" s="84"/>
      <c r="AKZ29" s="84"/>
      <c r="ALA29" s="84"/>
      <c r="ALB29" s="84"/>
      <c r="ALC29" s="84"/>
      <c r="ALD29" s="84"/>
      <c r="ALE29" s="84"/>
      <c r="ALF29" s="84"/>
      <c r="ALG29" s="84"/>
      <c r="ALH29" s="84"/>
      <c r="ALI29" s="84"/>
      <c r="ALJ29" s="84"/>
      <c r="ALK29" s="84"/>
      <c r="ALL29" s="84"/>
      <c r="ALM29" s="84"/>
      <c r="ALN29" s="84"/>
      <c r="ALO29" s="84"/>
      <c r="ALP29" s="84"/>
      <c r="ALQ29" s="84"/>
      <c r="ALR29" s="84"/>
      <c r="ALS29" s="84"/>
      <c r="ALT29" s="84"/>
      <c r="ALU29" s="84"/>
      <c r="ALV29" s="84"/>
      <c r="ALW29" s="84"/>
      <c r="ALX29" s="84"/>
      <c r="ALY29" s="84"/>
      <c r="ALZ29" s="84"/>
      <c r="AMA29" s="84"/>
      <c r="AMB29" s="84"/>
      <c r="AMC29" s="84"/>
      <c r="AMD29" s="84"/>
      <c r="AME29" s="84"/>
      <c r="AMF29" s="84"/>
      <c r="AMG29" s="84"/>
      <c r="AMH29" s="84"/>
      <c r="AMI29" s="84"/>
      <c r="AMJ29" s="84"/>
      <c r="AMK29" s="84"/>
      <c r="AML29" s="84"/>
      <c r="AMM29" s="84"/>
      <c r="AMN29" s="84"/>
      <c r="AMO29" s="84"/>
      <c r="AMP29" s="84"/>
      <c r="AMQ29" s="84"/>
      <c r="AMR29" s="84"/>
      <c r="AMS29" s="84"/>
      <c r="AMT29" s="84"/>
      <c r="AMU29" s="84"/>
      <c r="AMV29" s="84"/>
      <c r="AMW29" s="84"/>
      <c r="AMX29" s="84"/>
      <c r="AMY29" s="84"/>
      <c r="AMZ29" s="84"/>
      <c r="ANA29" s="84"/>
      <c r="ANB29" s="84"/>
      <c r="ANC29" s="84"/>
      <c r="AND29" s="84"/>
      <c r="ANE29" s="84"/>
      <c r="ANF29" s="84"/>
      <c r="ANG29" s="84"/>
      <c r="ANH29" s="84"/>
      <c r="ANI29" s="84"/>
      <c r="ANJ29" s="84"/>
      <c r="ANK29" s="84"/>
      <c r="ANL29" s="84"/>
      <c r="ANM29" s="84"/>
      <c r="ANN29" s="84"/>
      <c r="ANO29" s="84"/>
      <c r="ANP29" s="84"/>
      <c r="ANQ29" s="84"/>
      <c r="ANR29" s="84"/>
      <c r="ANS29" s="84"/>
      <c r="ANT29" s="84"/>
      <c r="ANU29" s="84"/>
      <c r="ANV29" s="84"/>
      <c r="ANW29" s="84"/>
      <c r="ANX29" s="84"/>
      <c r="ANY29" s="84"/>
      <c r="ANZ29" s="84"/>
      <c r="AOA29" s="84"/>
      <c r="AOB29" s="84"/>
      <c r="AOC29" s="84"/>
      <c r="AOD29" s="84"/>
      <c r="AOE29" s="84"/>
      <c r="AOF29" s="84"/>
      <c r="AOG29" s="84"/>
      <c r="AOH29" s="84"/>
      <c r="AOI29" s="84"/>
      <c r="AOJ29" s="84"/>
      <c r="AOK29" s="84"/>
      <c r="AOL29" s="84"/>
      <c r="AOM29" s="84"/>
      <c r="AON29" s="84"/>
      <c r="AOO29" s="84"/>
      <c r="AOP29" s="84"/>
      <c r="AOQ29" s="84"/>
      <c r="AOR29" s="84"/>
      <c r="AOS29" s="84"/>
      <c r="AOT29" s="84"/>
      <c r="AOU29" s="84"/>
      <c r="AOV29" s="84"/>
      <c r="AOW29" s="84"/>
      <c r="AOX29" s="84"/>
      <c r="AOY29" s="84"/>
      <c r="AOZ29" s="84"/>
      <c r="APA29" s="84"/>
      <c r="APB29" s="84"/>
      <c r="APC29" s="84"/>
      <c r="APD29" s="84"/>
      <c r="APE29" s="84"/>
      <c r="APF29" s="84"/>
      <c r="APG29" s="84"/>
      <c r="APH29" s="84"/>
      <c r="API29" s="84"/>
      <c r="APJ29" s="84"/>
      <c r="APK29" s="84"/>
      <c r="APL29" s="84"/>
      <c r="APM29" s="84"/>
      <c r="APN29" s="84"/>
      <c r="APO29" s="84"/>
      <c r="APP29" s="84"/>
      <c r="APQ29" s="84"/>
      <c r="APR29" s="84"/>
      <c r="APS29" s="84"/>
      <c r="APT29" s="84"/>
      <c r="APU29" s="84"/>
      <c r="APV29" s="84"/>
      <c r="APW29" s="84"/>
      <c r="APX29" s="84"/>
      <c r="APY29" s="84"/>
      <c r="APZ29" s="84"/>
      <c r="AQA29" s="84"/>
      <c r="AQB29" s="84"/>
      <c r="AQC29" s="84"/>
      <c r="AQD29" s="84"/>
      <c r="AQE29" s="84"/>
      <c r="AQF29" s="84"/>
      <c r="AQG29" s="84"/>
      <c r="AQH29" s="84"/>
      <c r="AQI29" s="84"/>
      <c r="AQJ29" s="84"/>
      <c r="AQK29" s="84"/>
      <c r="AQL29" s="84"/>
      <c r="AQM29" s="84"/>
      <c r="AQN29" s="84"/>
      <c r="AQO29" s="84"/>
      <c r="AQP29" s="84"/>
      <c r="AQQ29" s="84"/>
      <c r="AQR29" s="84"/>
      <c r="AQS29" s="84"/>
      <c r="AQT29" s="84"/>
      <c r="AQU29" s="84"/>
      <c r="AQV29" s="84"/>
      <c r="AQW29" s="84"/>
      <c r="AQX29" s="84"/>
      <c r="AQY29" s="84"/>
      <c r="AQZ29" s="84"/>
      <c r="ARA29" s="84"/>
      <c r="ARB29" s="84"/>
      <c r="ARC29" s="84"/>
      <c r="ARD29" s="84"/>
      <c r="ARE29" s="84"/>
      <c r="ARF29" s="84"/>
      <c r="ARG29" s="84"/>
      <c r="ARH29" s="84"/>
      <c r="ARI29" s="84"/>
      <c r="ARJ29" s="84"/>
      <c r="ARK29" s="84"/>
      <c r="ARL29" s="84"/>
      <c r="ARM29" s="84"/>
      <c r="ARN29" s="84"/>
      <c r="ARO29" s="84"/>
      <c r="ARP29" s="84"/>
      <c r="ARQ29" s="84"/>
      <c r="ARR29" s="84"/>
      <c r="ARS29" s="84"/>
      <c r="ART29" s="84"/>
      <c r="ARU29" s="84"/>
      <c r="ARV29" s="84"/>
      <c r="ARW29" s="84"/>
      <c r="ARX29" s="84"/>
      <c r="ARY29" s="84"/>
      <c r="ARZ29" s="84"/>
      <c r="ASA29" s="84"/>
      <c r="ASB29" s="84"/>
      <c r="ASC29" s="84"/>
      <c r="ASD29" s="84"/>
      <c r="ASE29" s="84"/>
      <c r="ASF29" s="84"/>
      <c r="ASG29" s="84"/>
      <c r="ASH29" s="84"/>
      <c r="ASI29" s="84"/>
      <c r="ASJ29" s="84"/>
      <c r="ASK29" s="84"/>
      <c r="ASL29" s="84"/>
      <c r="ASM29" s="84"/>
      <c r="ASN29" s="84"/>
      <c r="ASO29" s="84"/>
      <c r="ASP29" s="84"/>
      <c r="ASQ29" s="84"/>
      <c r="ASR29" s="84"/>
      <c r="ASS29" s="84"/>
      <c r="AST29" s="84"/>
      <c r="ASU29" s="84"/>
      <c r="ASV29" s="84"/>
      <c r="ASW29" s="84"/>
      <c r="ASX29" s="84"/>
      <c r="ASY29" s="84"/>
      <c r="ASZ29" s="84"/>
      <c r="ATA29" s="84"/>
      <c r="ATB29" s="84"/>
      <c r="ATC29" s="84"/>
      <c r="ATD29" s="84"/>
      <c r="ATE29" s="84"/>
      <c r="ATF29" s="84"/>
      <c r="ATG29" s="84"/>
      <c r="ATH29" s="84"/>
      <c r="ATI29" s="84"/>
      <c r="ATJ29" s="84"/>
      <c r="ATK29" s="84"/>
      <c r="ATL29" s="84"/>
      <c r="ATM29" s="84"/>
      <c r="ATN29" s="84"/>
      <c r="ATO29" s="84"/>
      <c r="ATP29" s="84"/>
      <c r="ATQ29" s="84"/>
      <c r="ATR29" s="84"/>
      <c r="ATS29" s="84"/>
      <c r="ATT29" s="84"/>
      <c r="ATU29" s="84"/>
      <c r="ATV29" s="84"/>
      <c r="ATW29" s="84"/>
      <c r="ATX29" s="84"/>
      <c r="ATY29" s="84"/>
      <c r="ATZ29" s="84"/>
      <c r="AUA29" s="84"/>
      <c r="AUB29" s="84"/>
      <c r="AUC29" s="84"/>
      <c r="AUD29" s="84"/>
      <c r="AUE29" s="84"/>
      <c r="AUF29" s="84"/>
      <c r="AUG29" s="84"/>
      <c r="AUH29" s="84"/>
      <c r="AUI29" s="84"/>
      <c r="AUJ29" s="84"/>
      <c r="AUK29" s="84"/>
      <c r="AUL29" s="84"/>
      <c r="AUM29" s="84"/>
      <c r="AUN29" s="84"/>
      <c r="AUO29" s="84"/>
      <c r="AUP29" s="84"/>
      <c r="AUQ29" s="84"/>
      <c r="AUR29" s="84"/>
      <c r="AUS29" s="84"/>
      <c r="AUT29" s="84"/>
      <c r="AUU29" s="84"/>
      <c r="AUV29" s="84"/>
      <c r="AUW29" s="84"/>
      <c r="AUX29" s="84"/>
      <c r="AUY29" s="84"/>
      <c r="AUZ29" s="84"/>
      <c r="AVA29" s="84"/>
      <c r="AVB29" s="84"/>
      <c r="AVC29" s="84"/>
      <c r="AVD29" s="84"/>
      <c r="AVE29" s="84"/>
      <c r="AVF29" s="84"/>
      <c r="AVG29" s="84"/>
      <c r="AVH29" s="84"/>
      <c r="AVI29" s="84"/>
      <c r="AVJ29" s="84"/>
      <c r="AVK29" s="84"/>
      <c r="AVL29" s="84"/>
      <c r="AVM29" s="84"/>
      <c r="AVN29" s="84"/>
      <c r="AVO29" s="84"/>
      <c r="AVP29" s="84"/>
      <c r="AVQ29" s="84"/>
      <c r="AVR29" s="84"/>
      <c r="AVS29" s="84"/>
      <c r="AVT29" s="84"/>
      <c r="AVU29" s="84"/>
      <c r="AVV29" s="84"/>
      <c r="AVW29" s="84"/>
      <c r="AVX29" s="84"/>
      <c r="AVY29" s="84"/>
      <c r="AVZ29" s="84"/>
      <c r="AWA29" s="84"/>
      <c r="AWB29" s="84"/>
      <c r="AWC29" s="84"/>
      <c r="AWD29" s="84"/>
      <c r="AWE29" s="84"/>
      <c r="AWF29" s="84"/>
      <c r="AWG29" s="84"/>
      <c r="AWH29" s="84"/>
      <c r="AWI29" s="84"/>
      <c r="AWJ29" s="84"/>
      <c r="AWK29" s="84"/>
      <c r="AWL29" s="84"/>
      <c r="AWM29" s="84"/>
      <c r="AWN29" s="84"/>
      <c r="AWO29" s="84"/>
      <c r="AWP29" s="84"/>
      <c r="AWQ29" s="84"/>
      <c r="AWR29" s="84"/>
      <c r="AWS29" s="84"/>
      <c r="AWT29" s="84"/>
      <c r="AWU29" s="84"/>
      <c r="AWV29" s="84"/>
      <c r="AWW29" s="84"/>
      <c r="AWX29" s="84"/>
      <c r="AWY29" s="84"/>
      <c r="AWZ29" s="84"/>
      <c r="AXA29" s="84"/>
      <c r="AXB29" s="84"/>
      <c r="AXC29" s="84"/>
      <c r="AXD29" s="84"/>
      <c r="AXE29" s="84"/>
      <c r="AXF29" s="84"/>
      <c r="AXG29" s="84"/>
      <c r="AXH29" s="84"/>
      <c r="AXI29" s="84"/>
      <c r="AXJ29" s="84"/>
      <c r="AXK29" s="84"/>
      <c r="AXL29" s="84"/>
      <c r="AXM29" s="84"/>
      <c r="AXN29" s="84"/>
      <c r="AXO29" s="84"/>
      <c r="AXP29" s="84"/>
      <c r="AXQ29" s="84"/>
      <c r="AXR29" s="84"/>
      <c r="AXS29" s="84"/>
      <c r="AXT29" s="84"/>
      <c r="AXU29" s="84"/>
      <c r="AXV29" s="84"/>
      <c r="AXW29" s="84"/>
      <c r="AXX29" s="84"/>
      <c r="AXY29" s="84"/>
      <c r="AXZ29" s="84"/>
      <c r="AYA29" s="84"/>
      <c r="AYB29" s="84"/>
      <c r="AYC29" s="84"/>
      <c r="AYD29" s="84"/>
      <c r="AYE29" s="84"/>
      <c r="AYF29" s="84"/>
      <c r="AYG29" s="84"/>
      <c r="AYH29" s="84"/>
      <c r="AYI29" s="84"/>
      <c r="AYJ29" s="84"/>
      <c r="AYK29" s="84"/>
      <c r="AYL29" s="84"/>
      <c r="AYM29" s="84"/>
      <c r="AYN29" s="84"/>
      <c r="AYO29" s="84"/>
      <c r="AYP29" s="84"/>
      <c r="AYQ29" s="84"/>
      <c r="AYR29" s="84"/>
      <c r="AYS29" s="84"/>
      <c r="AYT29" s="84"/>
      <c r="AYU29" s="84"/>
      <c r="AYV29" s="84"/>
      <c r="AYW29" s="84"/>
      <c r="AYX29" s="84"/>
      <c r="AYY29" s="84"/>
      <c r="AYZ29" s="84"/>
      <c r="AZA29" s="84"/>
      <c r="AZB29" s="84"/>
      <c r="AZC29" s="84"/>
      <c r="AZD29" s="84"/>
      <c r="AZE29" s="84"/>
      <c r="AZF29" s="84"/>
      <c r="AZG29" s="84"/>
      <c r="AZH29" s="84"/>
      <c r="AZI29" s="84"/>
      <c r="AZJ29" s="84"/>
      <c r="AZK29" s="84"/>
      <c r="AZL29" s="84"/>
      <c r="AZM29" s="84"/>
      <c r="AZN29" s="84"/>
      <c r="AZO29" s="84"/>
      <c r="AZP29" s="84"/>
      <c r="AZQ29" s="84"/>
      <c r="AZR29" s="84"/>
      <c r="AZS29" s="84"/>
      <c r="AZT29" s="84"/>
      <c r="AZU29" s="84"/>
      <c r="AZV29" s="84"/>
      <c r="AZW29" s="84"/>
      <c r="AZX29" s="84"/>
      <c r="AZY29" s="84"/>
      <c r="AZZ29" s="84"/>
      <c r="BAA29" s="84"/>
      <c r="BAB29" s="84"/>
      <c r="BAC29" s="84"/>
      <c r="BAD29" s="84"/>
      <c r="BAE29" s="84"/>
      <c r="BAF29" s="84"/>
      <c r="BAG29" s="84"/>
      <c r="BAH29" s="84"/>
      <c r="BAI29" s="84"/>
      <c r="BAJ29" s="84"/>
      <c r="BAK29" s="84"/>
      <c r="BAL29" s="84"/>
      <c r="BAM29" s="84"/>
      <c r="BAN29" s="84"/>
      <c r="BAO29" s="84"/>
      <c r="BAP29" s="84"/>
      <c r="BAQ29" s="84"/>
      <c r="BAR29" s="84"/>
      <c r="BAS29" s="84"/>
      <c r="BAT29" s="84"/>
      <c r="BAU29" s="84"/>
      <c r="BAV29" s="84"/>
      <c r="BAW29" s="84"/>
      <c r="BAX29" s="84"/>
      <c r="BAY29" s="84"/>
      <c r="BAZ29" s="84"/>
      <c r="BBA29" s="84"/>
      <c r="BBB29" s="84"/>
      <c r="BBC29" s="84"/>
      <c r="BBD29" s="84"/>
      <c r="BBE29" s="84"/>
      <c r="BBF29" s="84"/>
      <c r="BBG29" s="84"/>
      <c r="BBH29" s="84"/>
      <c r="BBI29" s="84"/>
      <c r="BBJ29" s="84"/>
      <c r="BBK29" s="84"/>
      <c r="BBL29" s="84"/>
      <c r="BBM29" s="84"/>
      <c r="BBN29" s="84"/>
      <c r="BBO29" s="84"/>
      <c r="BBP29" s="84"/>
      <c r="BBQ29" s="84"/>
      <c r="BBR29" s="84"/>
      <c r="BBS29" s="84"/>
      <c r="BBT29" s="84"/>
      <c r="BBU29" s="84"/>
      <c r="BBV29" s="84"/>
      <c r="BBW29" s="84"/>
      <c r="BBX29" s="84"/>
      <c r="BBY29" s="84"/>
      <c r="BBZ29" s="84"/>
      <c r="BCA29" s="84"/>
      <c r="BCB29" s="84"/>
      <c r="BCC29" s="84"/>
      <c r="BCD29" s="84"/>
      <c r="BCE29" s="84"/>
      <c r="BCF29" s="84"/>
      <c r="BCG29" s="84"/>
      <c r="BCH29" s="84"/>
      <c r="BCI29" s="84"/>
      <c r="BCJ29" s="84"/>
      <c r="BCK29" s="84"/>
      <c r="BCL29" s="84"/>
      <c r="BCM29" s="84"/>
      <c r="BCN29" s="84"/>
      <c r="BCO29" s="84"/>
      <c r="BCP29" s="84"/>
      <c r="BCQ29" s="84"/>
      <c r="BCR29" s="84"/>
      <c r="BCS29" s="84"/>
      <c r="BCT29" s="84"/>
      <c r="BCU29" s="84"/>
      <c r="BCV29" s="84"/>
      <c r="BCW29" s="84"/>
      <c r="BCX29" s="84"/>
      <c r="BCY29" s="84"/>
      <c r="BCZ29" s="84"/>
      <c r="BDA29" s="84"/>
      <c r="BDB29" s="84"/>
      <c r="BDC29" s="84"/>
      <c r="BDD29" s="84"/>
      <c r="BDE29" s="84"/>
      <c r="BDF29" s="84"/>
      <c r="BDG29" s="84"/>
      <c r="BDH29" s="84"/>
      <c r="BDI29" s="84"/>
      <c r="BDJ29" s="84"/>
      <c r="BDK29" s="84"/>
      <c r="BDL29" s="84"/>
      <c r="BDM29" s="84"/>
      <c r="BDN29" s="84"/>
      <c r="BDO29" s="84"/>
      <c r="BDP29" s="84"/>
      <c r="BDQ29" s="84"/>
      <c r="BDR29" s="84"/>
      <c r="BDS29" s="84"/>
      <c r="BDT29" s="84"/>
      <c r="BDU29" s="84"/>
      <c r="BDV29" s="84"/>
      <c r="BDW29" s="84"/>
      <c r="BDX29" s="84"/>
      <c r="BDY29" s="84"/>
      <c r="BDZ29" s="84"/>
      <c r="BEA29" s="84"/>
      <c r="BEB29" s="84"/>
      <c r="BEC29" s="84"/>
      <c r="BED29" s="84"/>
      <c r="BEE29" s="84"/>
      <c r="BEF29" s="84"/>
      <c r="BEG29" s="84"/>
      <c r="BEH29" s="84"/>
      <c r="BEI29" s="84"/>
      <c r="BEJ29" s="84"/>
      <c r="BEK29" s="84"/>
      <c r="BEL29" s="84"/>
      <c r="BEM29" s="84"/>
      <c r="BEN29" s="84"/>
      <c r="BEO29" s="84"/>
      <c r="BEP29" s="84"/>
      <c r="BEQ29" s="84"/>
      <c r="BER29" s="84"/>
      <c r="BES29" s="84"/>
      <c r="BET29" s="84"/>
      <c r="BEU29" s="84"/>
      <c r="BEV29" s="84"/>
      <c r="BEW29" s="84"/>
      <c r="BEX29" s="84"/>
      <c r="BEY29" s="84"/>
      <c r="BEZ29" s="84"/>
      <c r="BFA29" s="84"/>
      <c r="BFB29" s="84"/>
      <c r="BFC29" s="84"/>
      <c r="BFD29" s="84"/>
      <c r="BFE29" s="84"/>
      <c r="BFF29" s="84"/>
      <c r="BFG29" s="84"/>
      <c r="BFH29" s="84"/>
      <c r="BFI29" s="84"/>
      <c r="BFJ29" s="84"/>
      <c r="BFK29" s="84"/>
      <c r="BFL29" s="84"/>
      <c r="BFM29" s="84"/>
      <c r="BFN29" s="84"/>
      <c r="BFO29" s="84"/>
      <c r="BFP29" s="84"/>
      <c r="BFQ29" s="84"/>
      <c r="BFR29" s="84"/>
      <c r="BFS29" s="84"/>
      <c r="BFT29" s="84"/>
      <c r="BFU29" s="84"/>
      <c r="BFV29" s="84"/>
      <c r="BFW29" s="84"/>
      <c r="BFX29" s="84"/>
      <c r="BFY29" s="84"/>
      <c r="BFZ29" s="84"/>
      <c r="BGA29" s="84"/>
      <c r="BGB29" s="84"/>
      <c r="BGC29" s="84"/>
      <c r="BGD29" s="84"/>
      <c r="BGE29" s="84"/>
      <c r="BGF29" s="84"/>
      <c r="BGG29" s="84"/>
      <c r="BGH29" s="84"/>
      <c r="BGI29" s="84"/>
      <c r="BGJ29" s="84"/>
      <c r="BGK29" s="84"/>
      <c r="BGL29" s="84"/>
      <c r="BGM29" s="84"/>
      <c r="BGN29" s="84"/>
      <c r="BGO29" s="84"/>
      <c r="BGP29" s="84"/>
      <c r="BGQ29" s="84"/>
      <c r="BGR29" s="84"/>
      <c r="BGS29" s="84"/>
      <c r="BGT29" s="84"/>
      <c r="BGU29" s="84"/>
      <c r="BGV29" s="84"/>
      <c r="BGW29" s="84"/>
      <c r="BGX29" s="84"/>
      <c r="BGY29" s="84"/>
      <c r="BGZ29" s="84"/>
      <c r="BHA29" s="84"/>
      <c r="BHB29" s="84"/>
      <c r="BHC29" s="84"/>
      <c r="BHD29" s="84"/>
      <c r="BHE29" s="84"/>
      <c r="BHF29" s="84"/>
      <c r="BHG29" s="84"/>
      <c r="BHH29" s="84"/>
      <c r="BHI29" s="84"/>
      <c r="BHJ29" s="84"/>
      <c r="BHK29" s="84"/>
      <c r="BHL29" s="84"/>
      <c r="BHM29" s="84"/>
      <c r="BHN29" s="84"/>
      <c r="BHO29" s="84"/>
      <c r="BHP29" s="84"/>
      <c r="BHQ29" s="84"/>
      <c r="BHR29" s="84"/>
      <c r="BHS29" s="84"/>
      <c r="BHT29" s="84"/>
      <c r="BHU29" s="84"/>
      <c r="BHV29" s="84"/>
      <c r="BHW29" s="84"/>
      <c r="BHX29" s="84"/>
      <c r="BHY29" s="84"/>
      <c r="BHZ29" s="84"/>
      <c r="BIA29" s="84"/>
      <c r="BIB29" s="84"/>
      <c r="BIC29" s="84"/>
      <c r="BID29" s="84"/>
      <c r="BIE29" s="84"/>
      <c r="BIF29" s="84"/>
      <c r="BIG29" s="84"/>
      <c r="BIH29" s="84"/>
      <c r="BII29" s="84"/>
      <c r="BIJ29" s="84"/>
      <c r="BIK29" s="84"/>
      <c r="BIL29" s="84"/>
      <c r="BIM29" s="84"/>
      <c r="BIN29" s="84"/>
      <c r="BIO29" s="84"/>
      <c r="BIP29" s="84"/>
      <c r="BIQ29" s="84"/>
      <c r="BIR29" s="84"/>
      <c r="BIS29" s="84"/>
      <c r="BIT29" s="84"/>
      <c r="BIU29" s="84"/>
      <c r="BIV29" s="84"/>
      <c r="BIW29" s="84"/>
      <c r="BIX29" s="84"/>
      <c r="BIY29" s="84"/>
      <c r="BIZ29" s="84"/>
      <c r="BJA29" s="84"/>
      <c r="BJB29" s="84"/>
      <c r="BJC29" s="84"/>
      <c r="BJD29" s="84"/>
      <c r="BJE29" s="84"/>
      <c r="BJF29" s="84"/>
      <c r="BJG29" s="84"/>
      <c r="BJH29" s="84"/>
      <c r="BJI29" s="84"/>
      <c r="BJJ29" s="84"/>
      <c r="BJK29" s="84"/>
      <c r="BJL29" s="84"/>
      <c r="BJM29" s="84"/>
      <c r="BJN29" s="84"/>
      <c r="BJO29" s="84"/>
      <c r="BJP29" s="84"/>
      <c r="BJQ29" s="84"/>
      <c r="BJR29" s="84"/>
      <c r="BJS29" s="84"/>
      <c r="BJT29" s="84"/>
      <c r="BJU29" s="84"/>
      <c r="BJV29" s="84"/>
      <c r="BJW29" s="84"/>
      <c r="BJX29" s="84"/>
      <c r="BJY29" s="84"/>
      <c r="BJZ29" s="84"/>
      <c r="BKA29" s="84"/>
      <c r="BKB29" s="84"/>
      <c r="BKC29" s="84"/>
      <c r="BKD29" s="84"/>
      <c r="BKE29" s="84"/>
      <c r="BKF29" s="84"/>
      <c r="BKG29" s="84"/>
      <c r="BKH29" s="84"/>
      <c r="BKI29" s="84"/>
      <c r="BKJ29" s="84"/>
      <c r="BKK29" s="84"/>
      <c r="BKL29" s="84"/>
      <c r="BKM29" s="84"/>
      <c r="BKN29" s="84"/>
      <c r="BKO29" s="84"/>
      <c r="BKP29" s="84"/>
      <c r="BKQ29" s="84"/>
      <c r="BKR29" s="84"/>
      <c r="BKS29" s="84"/>
      <c r="BKT29" s="84"/>
      <c r="BKU29" s="84"/>
      <c r="BKV29" s="84"/>
      <c r="BKW29" s="84"/>
      <c r="BKX29" s="84"/>
      <c r="BKY29" s="84"/>
      <c r="BKZ29" s="84"/>
      <c r="BLA29" s="84"/>
      <c r="BLB29" s="84"/>
      <c r="BLC29" s="84"/>
      <c r="BLD29" s="84"/>
      <c r="BLE29" s="84"/>
      <c r="BLF29" s="84"/>
      <c r="BLG29" s="84"/>
      <c r="BLH29" s="84"/>
      <c r="BLI29" s="84"/>
      <c r="BLJ29" s="84"/>
      <c r="BLK29" s="84"/>
      <c r="BLL29" s="84"/>
      <c r="BLM29" s="84"/>
      <c r="BLN29" s="84"/>
      <c r="BLO29" s="84"/>
      <c r="BLP29" s="84"/>
      <c r="BLQ29" s="84"/>
      <c r="BLR29" s="84"/>
      <c r="BLS29" s="84"/>
      <c r="BLT29" s="84"/>
      <c r="BLU29" s="84"/>
      <c r="BLV29" s="84"/>
      <c r="BLW29" s="84"/>
      <c r="BLX29" s="84"/>
      <c r="BLY29" s="84"/>
      <c r="BLZ29" s="84"/>
      <c r="BMA29" s="84"/>
      <c r="BMB29" s="84"/>
      <c r="BMC29" s="84"/>
      <c r="BMD29" s="84"/>
      <c r="BME29" s="84"/>
      <c r="BMF29" s="84"/>
      <c r="BMG29" s="84"/>
      <c r="BMH29" s="84"/>
      <c r="BMI29" s="84"/>
      <c r="BMJ29" s="84"/>
      <c r="BMK29" s="84"/>
      <c r="BML29" s="84"/>
      <c r="BMM29" s="84"/>
      <c r="BMN29" s="84"/>
      <c r="BMO29" s="84"/>
      <c r="BMP29" s="84"/>
      <c r="BMQ29" s="84"/>
      <c r="BMR29" s="84"/>
      <c r="BMS29" s="84"/>
      <c r="BMT29" s="84"/>
      <c r="BMU29" s="84"/>
      <c r="BMV29" s="84"/>
      <c r="BMW29" s="84"/>
      <c r="BMX29" s="84"/>
      <c r="BMY29" s="84"/>
      <c r="BMZ29" s="84"/>
      <c r="BNA29" s="84"/>
      <c r="BNB29" s="84"/>
      <c r="BNC29" s="84"/>
      <c r="BND29" s="84"/>
      <c r="BNE29" s="84"/>
      <c r="BNF29" s="84"/>
      <c r="BNG29" s="84"/>
      <c r="BNH29" s="84"/>
      <c r="BNI29" s="84"/>
      <c r="BNJ29" s="84"/>
      <c r="BNK29" s="84"/>
      <c r="BNL29" s="84"/>
      <c r="BNM29" s="84"/>
      <c r="BNN29" s="84"/>
      <c r="BNO29" s="84"/>
      <c r="BNP29" s="84"/>
      <c r="BNQ29" s="84"/>
      <c r="BNR29" s="84"/>
      <c r="BNS29" s="84"/>
      <c r="BNT29" s="84"/>
      <c r="BNU29" s="84"/>
      <c r="BNV29" s="84"/>
      <c r="BNW29" s="84"/>
      <c r="BNX29" s="84"/>
      <c r="BNY29" s="84"/>
      <c r="BNZ29" s="84"/>
      <c r="BOA29" s="84"/>
      <c r="BOB29" s="84"/>
      <c r="BOC29" s="84"/>
      <c r="BOD29" s="84"/>
      <c r="BOE29" s="84"/>
      <c r="BOF29" s="84"/>
      <c r="BOG29" s="84"/>
      <c r="BOH29" s="84"/>
      <c r="BOI29" s="84"/>
      <c r="BOJ29" s="84"/>
      <c r="BOK29" s="84"/>
      <c r="BOL29" s="84"/>
      <c r="BOM29" s="84"/>
      <c r="BON29" s="84"/>
      <c r="BOO29" s="84"/>
      <c r="BOP29" s="84"/>
      <c r="BOQ29" s="84"/>
      <c r="BOR29" s="84"/>
      <c r="BOS29" s="84"/>
      <c r="BOT29" s="84"/>
      <c r="BOU29" s="84"/>
      <c r="BOV29" s="84"/>
      <c r="BOW29" s="84"/>
      <c r="BOX29" s="84"/>
      <c r="BOY29" s="84"/>
      <c r="BOZ29" s="84"/>
      <c r="BPA29" s="84"/>
      <c r="BPB29" s="84"/>
      <c r="BPC29" s="84"/>
      <c r="BPD29" s="84"/>
      <c r="BPE29" s="84"/>
      <c r="BPF29" s="84"/>
      <c r="BPG29" s="84"/>
      <c r="BPH29" s="84"/>
      <c r="BPI29" s="84"/>
      <c r="BPJ29" s="84"/>
      <c r="BPK29" s="84"/>
      <c r="BPL29" s="84"/>
      <c r="BPM29" s="84"/>
      <c r="BPN29" s="84"/>
      <c r="BPO29" s="84"/>
      <c r="BPP29" s="84"/>
      <c r="BPQ29" s="84"/>
      <c r="BPR29" s="84"/>
      <c r="BPS29" s="84"/>
      <c r="BPT29" s="84"/>
      <c r="BPU29" s="84"/>
      <c r="BPV29" s="84"/>
      <c r="BPW29" s="84"/>
      <c r="BPX29" s="84"/>
      <c r="BPY29" s="84"/>
      <c r="BPZ29" s="84"/>
      <c r="BQA29" s="84"/>
      <c r="BQB29" s="84"/>
      <c r="BQC29" s="84"/>
      <c r="BQD29" s="84"/>
      <c r="BQE29" s="84"/>
      <c r="BQF29" s="84"/>
      <c r="BQG29" s="84"/>
      <c r="BQH29" s="84"/>
      <c r="BQI29" s="84"/>
      <c r="BQJ29" s="84"/>
      <c r="BQK29" s="84"/>
      <c r="BQL29" s="84"/>
      <c r="BQM29" s="84"/>
      <c r="BQN29" s="84"/>
      <c r="BQO29" s="84"/>
      <c r="BQP29" s="84"/>
      <c r="BQQ29" s="84"/>
      <c r="BQR29" s="84"/>
      <c r="BQS29" s="84"/>
      <c r="BQT29" s="84"/>
      <c r="BQU29" s="84"/>
      <c r="BQV29" s="84"/>
      <c r="BQW29" s="84"/>
      <c r="BQX29" s="84"/>
      <c r="BQY29" s="84"/>
      <c r="BQZ29" s="84"/>
      <c r="BRA29" s="84"/>
      <c r="BRB29" s="84"/>
      <c r="BRC29" s="84"/>
      <c r="BRD29" s="84"/>
      <c r="BRE29" s="84"/>
      <c r="BRF29" s="84"/>
      <c r="BRG29" s="84"/>
      <c r="BRH29" s="84"/>
      <c r="BRI29" s="84"/>
      <c r="BRJ29" s="84"/>
      <c r="BRK29" s="84"/>
      <c r="BRL29" s="84"/>
      <c r="BRM29" s="84"/>
      <c r="BRN29" s="84"/>
      <c r="BRO29" s="84"/>
      <c r="BRP29" s="84"/>
      <c r="BRQ29" s="84"/>
      <c r="BRR29" s="84"/>
      <c r="BRS29" s="84"/>
      <c r="BRT29" s="84"/>
      <c r="BRU29" s="84"/>
      <c r="BRV29" s="84"/>
      <c r="BRW29" s="84"/>
      <c r="BRX29" s="84"/>
      <c r="BRY29" s="84"/>
      <c r="BRZ29" s="84"/>
      <c r="BSA29" s="84"/>
      <c r="BSB29" s="84"/>
      <c r="BSC29" s="84"/>
      <c r="BSD29" s="84"/>
      <c r="BSE29" s="84"/>
      <c r="BSF29" s="84"/>
      <c r="BSG29" s="84"/>
      <c r="BSH29" s="84"/>
      <c r="BSI29" s="84"/>
      <c r="BSJ29" s="84"/>
      <c r="BSK29" s="84"/>
      <c r="BSL29" s="84"/>
      <c r="BSM29" s="84"/>
      <c r="BSN29" s="84"/>
      <c r="BSO29" s="84"/>
      <c r="BSP29" s="84"/>
      <c r="BSQ29" s="84"/>
      <c r="BSR29" s="84"/>
      <c r="BSS29" s="84"/>
      <c r="BST29" s="84"/>
      <c r="BSU29" s="84"/>
      <c r="BSV29" s="84"/>
      <c r="BSW29" s="84"/>
      <c r="BSX29" s="84"/>
      <c r="BSY29" s="84"/>
      <c r="BSZ29" s="84"/>
      <c r="BTA29" s="84"/>
      <c r="BTB29" s="84"/>
      <c r="BTC29" s="84"/>
      <c r="BTD29" s="84"/>
      <c r="BTE29" s="84"/>
      <c r="BTF29" s="84"/>
      <c r="BTG29" s="84"/>
      <c r="BTH29" s="84"/>
      <c r="BTI29" s="84"/>
      <c r="BTJ29" s="84"/>
      <c r="BTK29" s="84"/>
      <c r="BTL29" s="84"/>
      <c r="BTM29" s="84"/>
      <c r="BTN29" s="84"/>
      <c r="BTO29" s="84"/>
      <c r="BTP29" s="84"/>
      <c r="BTQ29" s="84"/>
      <c r="BTR29" s="84"/>
      <c r="BTS29" s="84"/>
      <c r="BTT29" s="84"/>
      <c r="BTU29" s="84"/>
      <c r="BTV29" s="84"/>
      <c r="BTW29" s="84"/>
      <c r="BTX29" s="84"/>
      <c r="BTY29" s="84"/>
      <c r="BTZ29" s="84"/>
      <c r="BUA29" s="84"/>
      <c r="BUB29" s="84"/>
      <c r="BUC29" s="84"/>
      <c r="BUD29" s="84"/>
      <c r="BUE29" s="84"/>
      <c r="BUF29" s="84"/>
      <c r="BUG29" s="84"/>
      <c r="BUH29" s="84"/>
      <c r="BUI29" s="84"/>
      <c r="BUJ29" s="84"/>
      <c r="BUK29" s="84"/>
      <c r="BUL29" s="84"/>
      <c r="BUM29" s="84"/>
      <c r="BUN29" s="84"/>
      <c r="BUO29" s="84"/>
      <c r="BUP29" s="84"/>
      <c r="BUQ29" s="84"/>
      <c r="BUR29" s="84"/>
      <c r="BUS29" s="84"/>
      <c r="BUT29" s="84"/>
      <c r="BUU29" s="84"/>
      <c r="BUV29" s="84"/>
      <c r="BUW29" s="84"/>
      <c r="BUX29" s="84"/>
      <c r="BUY29" s="84"/>
      <c r="BUZ29" s="84"/>
      <c r="BVA29" s="84"/>
      <c r="BVB29" s="84"/>
      <c r="BVC29" s="84"/>
      <c r="BVD29" s="84"/>
      <c r="BVE29" s="84"/>
      <c r="BVF29" s="84"/>
      <c r="BVG29" s="84"/>
      <c r="BVH29" s="84"/>
      <c r="BVI29" s="84"/>
      <c r="BVJ29" s="84"/>
      <c r="BVK29" s="84"/>
      <c r="BVL29" s="84"/>
      <c r="BVM29" s="84"/>
      <c r="BVN29" s="84"/>
      <c r="BVO29" s="84"/>
      <c r="BVP29" s="84"/>
      <c r="BVQ29" s="84"/>
      <c r="BVR29" s="84"/>
      <c r="BVS29" s="84"/>
      <c r="BVT29" s="84"/>
      <c r="BVU29" s="84"/>
      <c r="BVV29" s="84"/>
      <c r="BVW29" s="84"/>
      <c r="BVX29" s="84"/>
      <c r="BVY29" s="84"/>
      <c r="BVZ29" s="84"/>
      <c r="BWA29" s="84"/>
      <c r="BWB29" s="84"/>
      <c r="BWC29" s="84"/>
      <c r="BWD29" s="84"/>
      <c r="BWE29" s="84"/>
      <c r="BWF29" s="84"/>
      <c r="BWG29" s="84"/>
      <c r="BWH29" s="84"/>
      <c r="BWI29" s="84"/>
      <c r="BWJ29" s="84"/>
      <c r="BWK29" s="84"/>
      <c r="BWL29" s="84"/>
      <c r="BWM29" s="84"/>
      <c r="BWN29" s="84"/>
      <c r="BWO29" s="84"/>
      <c r="BWP29" s="84"/>
      <c r="BWQ29" s="84"/>
      <c r="BWR29" s="84"/>
      <c r="BWS29" s="84"/>
      <c r="BWT29" s="84"/>
      <c r="BWU29" s="84"/>
      <c r="BWV29" s="84"/>
      <c r="BWW29" s="84"/>
      <c r="BWX29" s="84"/>
      <c r="BWY29" s="84"/>
      <c r="BWZ29" s="84"/>
      <c r="BXA29" s="84"/>
      <c r="BXB29" s="84"/>
      <c r="BXC29" s="84"/>
      <c r="BXD29" s="84"/>
      <c r="BXE29" s="84"/>
      <c r="BXF29" s="84"/>
      <c r="BXG29" s="84"/>
      <c r="BXH29" s="84"/>
      <c r="BXI29" s="84"/>
      <c r="BXJ29" s="84"/>
      <c r="BXK29" s="84"/>
      <c r="BXL29" s="84"/>
      <c r="BXM29" s="84"/>
      <c r="BXN29" s="84"/>
      <c r="BXO29" s="84"/>
      <c r="BXP29" s="84"/>
      <c r="BXQ29" s="84"/>
      <c r="BXR29" s="84"/>
      <c r="BXS29" s="84"/>
      <c r="BXT29" s="84"/>
      <c r="BXU29" s="84"/>
      <c r="BXV29" s="84"/>
      <c r="BXW29" s="84"/>
      <c r="BXX29" s="84"/>
      <c r="BXY29" s="84"/>
      <c r="BXZ29" s="84"/>
      <c r="BYA29" s="84"/>
      <c r="BYB29" s="84"/>
      <c r="BYC29" s="84"/>
      <c r="BYD29" s="84"/>
      <c r="BYE29" s="84"/>
      <c r="BYF29" s="84"/>
      <c r="BYG29" s="84"/>
      <c r="BYH29" s="84"/>
      <c r="BYI29" s="84"/>
      <c r="BYJ29" s="84"/>
      <c r="BYK29" s="84"/>
      <c r="BYL29" s="84"/>
      <c r="BYM29" s="84"/>
      <c r="BYN29" s="84"/>
      <c r="BYO29" s="84"/>
      <c r="BYP29" s="84"/>
      <c r="BYQ29" s="84"/>
      <c r="BYR29" s="84"/>
      <c r="BYS29" s="84"/>
      <c r="BYT29" s="84"/>
      <c r="BYU29" s="84"/>
      <c r="BYV29" s="84"/>
      <c r="BYW29" s="84"/>
      <c r="BYX29" s="84"/>
      <c r="BYY29" s="84"/>
      <c r="BYZ29" s="84"/>
      <c r="BZA29" s="84"/>
      <c r="BZB29" s="84"/>
      <c r="BZC29" s="84"/>
      <c r="BZD29" s="84"/>
      <c r="BZE29" s="84"/>
      <c r="BZF29" s="84"/>
      <c r="BZG29" s="84"/>
      <c r="BZH29" s="84"/>
      <c r="BZI29" s="84"/>
      <c r="BZJ29" s="84"/>
      <c r="BZK29" s="84"/>
      <c r="BZL29" s="84"/>
      <c r="BZM29" s="84"/>
      <c r="BZN29" s="84"/>
      <c r="BZO29" s="84"/>
      <c r="BZP29" s="84"/>
      <c r="BZQ29" s="84"/>
      <c r="BZR29" s="84"/>
      <c r="BZS29" s="84"/>
      <c r="BZT29" s="84"/>
      <c r="BZU29" s="84"/>
      <c r="BZV29" s="84"/>
      <c r="BZW29" s="84"/>
      <c r="BZX29" s="84"/>
      <c r="BZY29" s="84"/>
      <c r="BZZ29" s="84"/>
      <c r="CAA29" s="84"/>
      <c r="CAB29" s="84"/>
      <c r="CAC29" s="84"/>
      <c r="CAD29" s="84"/>
      <c r="CAE29" s="84"/>
      <c r="CAF29" s="84"/>
      <c r="CAG29" s="84"/>
      <c r="CAH29" s="84"/>
      <c r="CAI29" s="84"/>
      <c r="CAJ29" s="84"/>
      <c r="CAK29" s="84"/>
      <c r="CAL29" s="84"/>
      <c r="CAM29" s="84"/>
      <c r="CAN29" s="84"/>
      <c r="CAO29" s="84"/>
      <c r="CAP29" s="84"/>
      <c r="CAQ29" s="84"/>
      <c r="CAR29" s="84"/>
      <c r="CAS29" s="84"/>
      <c r="CAT29" s="84"/>
      <c r="CAU29" s="84"/>
      <c r="CAV29" s="84"/>
      <c r="CAW29" s="84"/>
      <c r="CAX29" s="84"/>
      <c r="CAY29" s="84"/>
      <c r="CAZ29" s="84"/>
      <c r="CBA29" s="84"/>
      <c r="CBB29" s="84"/>
      <c r="CBC29" s="84"/>
      <c r="CBD29" s="84"/>
      <c r="CBE29" s="84"/>
      <c r="CBF29" s="84"/>
      <c r="CBG29" s="84"/>
      <c r="CBH29" s="84"/>
      <c r="CBI29" s="84"/>
      <c r="CBJ29" s="84"/>
      <c r="CBK29" s="84"/>
      <c r="CBL29" s="84"/>
      <c r="CBM29" s="84"/>
      <c r="CBN29" s="84"/>
      <c r="CBO29" s="84"/>
      <c r="CBP29" s="84"/>
      <c r="CBQ29" s="84"/>
      <c r="CBR29" s="84"/>
      <c r="CBS29" s="84"/>
      <c r="CBT29" s="84"/>
      <c r="CBU29" s="84"/>
      <c r="CBV29" s="84"/>
      <c r="CBW29" s="84"/>
      <c r="CBX29" s="84"/>
      <c r="CBY29" s="84"/>
      <c r="CBZ29" s="84"/>
      <c r="CCA29" s="84"/>
      <c r="CCB29" s="84"/>
      <c r="CCC29" s="84"/>
      <c r="CCD29" s="84"/>
      <c r="CCE29" s="84"/>
      <c r="CCF29" s="84"/>
      <c r="CCG29" s="84"/>
      <c r="CCH29" s="84"/>
      <c r="CCI29" s="84"/>
      <c r="CCJ29" s="84"/>
      <c r="CCK29" s="84"/>
      <c r="CCL29" s="84"/>
      <c r="CCM29" s="84"/>
      <c r="CCN29" s="84"/>
      <c r="CCO29" s="84"/>
      <c r="CCP29" s="84"/>
      <c r="CCQ29" s="84"/>
      <c r="CCR29" s="84"/>
      <c r="CCS29" s="84"/>
      <c r="CCT29" s="84"/>
      <c r="CCU29" s="84"/>
      <c r="CCV29" s="84"/>
      <c r="CCW29" s="84"/>
      <c r="CCX29" s="84"/>
      <c r="CCY29" s="84"/>
      <c r="CCZ29" s="84"/>
      <c r="CDA29" s="84"/>
      <c r="CDB29" s="84"/>
      <c r="CDC29" s="84"/>
      <c r="CDD29" s="84"/>
      <c r="CDE29" s="84"/>
      <c r="CDF29" s="84"/>
      <c r="CDG29" s="84"/>
      <c r="CDH29" s="84"/>
      <c r="CDI29" s="84"/>
      <c r="CDJ29" s="84"/>
      <c r="CDK29" s="84"/>
      <c r="CDL29" s="84"/>
      <c r="CDM29" s="84"/>
      <c r="CDN29" s="84"/>
      <c r="CDO29" s="84"/>
      <c r="CDP29" s="84"/>
      <c r="CDQ29" s="84"/>
      <c r="CDR29" s="84"/>
      <c r="CDS29" s="84"/>
      <c r="CDT29" s="84"/>
      <c r="CDU29" s="84"/>
      <c r="CDV29" s="84"/>
      <c r="CDW29" s="84"/>
      <c r="CDX29" s="84"/>
      <c r="CDY29" s="84"/>
      <c r="CDZ29" s="84"/>
      <c r="CEA29" s="84"/>
      <c r="CEB29" s="84"/>
      <c r="CEC29" s="84"/>
      <c r="CED29" s="84"/>
      <c r="CEE29" s="84"/>
      <c r="CEF29" s="84"/>
      <c r="CEG29" s="84"/>
      <c r="CEH29" s="84"/>
      <c r="CEI29" s="84"/>
      <c r="CEJ29" s="84"/>
      <c r="CEK29" s="84"/>
      <c r="CEL29" s="84"/>
      <c r="CEM29" s="84"/>
      <c r="CEN29" s="84"/>
      <c r="CEO29" s="84"/>
      <c r="CEP29" s="84"/>
      <c r="CEQ29" s="84"/>
      <c r="CER29" s="84"/>
      <c r="CES29" s="84"/>
      <c r="CET29" s="84"/>
      <c r="CEU29" s="84"/>
      <c r="CEV29" s="84"/>
      <c r="CEW29" s="84"/>
      <c r="CEX29" s="84"/>
      <c r="CEY29" s="84"/>
      <c r="CEZ29" s="84"/>
      <c r="CFA29" s="84"/>
      <c r="CFB29" s="84"/>
      <c r="CFC29" s="84"/>
      <c r="CFD29" s="84"/>
      <c r="CFE29" s="84"/>
      <c r="CFF29" s="84"/>
      <c r="CFG29" s="84"/>
      <c r="CFH29" s="84"/>
      <c r="CFI29" s="84"/>
      <c r="CFJ29" s="84"/>
      <c r="CFK29" s="84"/>
      <c r="CFL29" s="84"/>
      <c r="CFM29" s="84"/>
      <c r="CFN29" s="84"/>
      <c r="CFO29" s="84"/>
      <c r="CFP29" s="84"/>
      <c r="CFQ29" s="84"/>
      <c r="CFR29" s="84"/>
      <c r="CFS29" s="84"/>
      <c r="CFT29" s="84"/>
      <c r="CFU29" s="84"/>
      <c r="CFV29" s="84"/>
      <c r="CFW29" s="84"/>
      <c r="CFX29" s="84"/>
      <c r="CFY29" s="84"/>
      <c r="CFZ29" s="84"/>
      <c r="CGA29" s="84"/>
      <c r="CGB29" s="84"/>
      <c r="CGC29" s="84"/>
      <c r="CGD29" s="84"/>
      <c r="CGE29" s="84"/>
      <c r="CGF29" s="84"/>
      <c r="CGG29" s="84"/>
      <c r="CGH29" s="84"/>
      <c r="CGI29" s="84"/>
      <c r="CGJ29" s="84"/>
      <c r="CGK29" s="84"/>
      <c r="CGL29" s="84"/>
      <c r="CGM29" s="84"/>
      <c r="CGN29" s="84"/>
      <c r="CGO29" s="84"/>
      <c r="CGP29" s="84"/>
      <c r="CGQ29" s="84"/>
      <c r="CGR29" s="84"/>
      <c r="CGS29" s="84"/>
      <c r="CGT29" s="84"/>
      <c r="CGU29" s="84"/>
      <c r="CGV29" s="84"/>
      <c r="CGW29" s="84"/>
      <c r="CGX29" s="84"/>
      <c r="CGY29" s="84"/>
      <c r="CGZ29" s="84"/>
      <c r="CHA29" s="84"/>
      <c r="CHB29" s="84"/>
      <c r="CHC29" s="84"/>
      <c r="CHD29" s="84"/>
      <c r="CHE29" s="84"/>
      <c r="CHF29" s="84"/>
      <c r="CHG29" s="84"/>
      <c r="CHH29" s="84"/>
      <c r="CHI29" s="84"/>
      <c r="CHJ29" s="84"/>
      <c r="CHK29" s="84"/>
      <c r="CHL29" s="84"/>
      <c r="CHM29" s="84"/>
      <c r="CHN29" s="84"/>
      <c r="CHO29" s="84"/>
      <c r="CHP29" s="84"/>
      <c r="CHQ29" s="84"/>
      <c r="CHR29" s="84"/>
      <c r="CHS29" s="84"/>
      <c r="CHT29" s="84"/>
      <c r="CHU29" s="84"/>
      <c r="CHV29" s="84"/>
      <c r="CHW29" s="84"/>
      <c r="CHX29" s="84"/>
      <c r="CHY29" s="84"/>
      <c r="CHZ29" s="84"/>
      <c r="CIA29" s="84"/>
      <c r="CIB29" s="84"/>
      <c r="CIC29" s="84"/>
      <c r="CID29" s="84"/>
      <c r="CIE29" s="84"/>
      <c r="CIF29" s="84"/>
      <c r="CIG29" s="84"/>
      <c r="CIH29" s="84"/>
      <c r="CII29" s="84"/>
      <c r="CIJ29" s="84"/>
      <c r="CIK29" s="84"/>
      <c r="CIL29" s="84"/>
      <c r="CIM29" s="84"/>
      <c r="CIN29" s="84"/>
      <c r="CIO29" s="84"/>
      <c r="CIP29" s="84"/>
      <c r="CIQ29" s="84"/>
      <c r="CIR29" s="84"/>
      <c r="CIS29" s="84"/>
      <c r="CIT29" s="84"/>
      <c r="CIU29" s="84"/>
      <c r="CIV29" s="84"/>
      <c r="CIW29" s="84"/>
      <c r="CIX29" s="84"/>
      <c r="CIY29" s="84"/>
      <c r="CIZ29" s="84"/>
      <c r="CJA29" s="84"/>
      <c r="CJB29" s="84"/>
      <c r="CJC29" s="84"/>
      <c r="CJD29" s="84"/>
      <c r="CJE29" s="84"/>
      <c r="CJF29" s="84"/>
      <c r="CJG29" s="84"/>
      <c r="CJH29" s="84"/>
      <c r="CJI29" s="84"/>
      <c r="CJJ29" s="84"/>
      <c r="CJK29" s="84"/>
      <c r="CJL29" s="84"/>
      <c r="CJM29" s="84"/>
      <c r="CJN29" s="84"/>
      <c r="CJO29" s="84"/>
      <c r="CJP29" s="84"/>
      <c r="CJQ29" s="84"/>
      <c r="CJR29" s="84"/>
      <c r="CJS29" s="84"/>
      <c r="CJT29" s="84"/>
      <c r="CJU29" s="84"/>
      <c r="CJV29" s="84"/>
      <c r="CJW29" s="84"/>
      <c r="CJX29" s="84"/>
      <c r="CJY29" s="84"/>
      <c r="CJZ29" s="84"/>
      <c r="CKA29" s="84"/>
      <c r="CKB29" s="84"/>
      <c r="CKC29" s="84"/>
      <c r="CKD29" s="84"/>
      <c r="CKE29" s="84"/>
      <c r="CKF29" s="84"/>
      <c r="CKG29" s="84"/>
      <c r="CKH29" s="84"/>
      <c r="CKI29" s="84"/>
      <c r="CKJ29" s="84"/>
      <c r="CKK29" s="84"/>
      <c r="CKL29" s="84"/>
      <c r="CKM29" s="84"/>
      <c r="CKN29" s="84"/>
      <c r="CKO29" s="84"/>
      <c r="CKP29" s="84"/>
      <c r="CKQ29" s="84"/>
      <c r="CKR29" s="84"/>
      <c r="CKS29" s="84"/>
      <c r="CKT29" s="84"/>
      <c r="CKU29" s="84"/>
      <c r="CKV29" s="84"/>
      <c r="CKW29" s="84"/>
      <c r="CKX29" s="84"/>
      <c r="CKY29" s="84"/>
      <c r="CKZ29" s="84"/>
      <c r="CLA29" s="84"/>
      <c r="CLB29" s="84"/>
      <c r="CLC29" s="84"/>
      <c r="CLD29" s="84"/>
      <c r="CLE29" s="84"/>
      <c r="CLF29" s="84"/>
      <c r="CLG29" s="84"/>
      <c r="CLH29" s="84"/>
      <c r="CLI29" s="84"/>
      <c r="CLJ29" s="84"/>
      <c r="CLK29" s="84"/>
      <c r="CLL29" s="84"/>
      <c r="CLM29" s="84"/>
      <c r="CLN29" s="84"/>
      <c r="CLO29" s="84"/>
      <c r="CLP29" s="84"/>
      <c r="CLQ29" s="84"/>
      <c r="CLR29" s="84"/>
      <c r="CLS29" s="84"/>
      <c r="CLT29" s="84"/>
      <c r="CLU29" s="84"/>
      <c r="CLV29" s="84"/>
      <c r="CLW29" s="84"/>
      <c r="CLX29" s="84"/>
      <c r="CLY29" s="84"/>
      <c r="CLZ29" s="84"/>
      <c r="CMA29" s="84"/>
      <c r="CMB29" s="84"/>
      <c r="CMC29" s="84"/>
      <c r="CMD29" s="84"/>
      <c r="CME29" s="84"/>
      <c r="CMF29" s="84"/>
      <c r="CMG29" s="84"/>
      <c r="CMH29" s="84"/>
      <c r="CMI29" s="84"/>
      <c r="CMJ29" s="84"/>
      <c r="CMK29" s="84"/>
      <c r="CML29" s="84"/>
      <c r="CMM29" s="84"/>
      <c r="CMN29" s="84"/>
      <c r="CMO29" s="84"/>
      <c r="CMP29" s="84"/>
      <c r="CMQ29" s="84"/>
      <c r="CMR29" s="84"/>
      <c r="CMS29" s="84"/>
      <c r="CMT29" s="84"/>
      <c r="CMU29" s="84"/>
      <c r="CMV29" s="84"/>
      <c r="CMW29" s="84"/>
      <c r="CMX29" s="84"/>
      <c r="CMY29" s="84"/>
      <c r="CMZ29" s="84"/>
      <c r="CNA29" s="84"/>
      <c r="CNB29" s="84"/>
      <c r="CNC29" s="84"/>
      <c r="CND29" s="84"/>
      <c r="CNE29" s="84"/>
      <c r="CNF29" s="84"/>
      <c r="CNG29" s="84"/>
      <c r="CNH29" s="84"/>
      <c r="CNI29" s="84"/>
      <c r="CNJ29" s="84"/>
      <c r="CNK29" s="84"/>
      <c r="CNL29" s="84"/>
      <c r="CNM29" s="84"/>
      <c r="CNN29" s="84"/>
      <c r="CNO29" s="84"/>
      <c r="CNP29" s="84"/>
      <c r="CNQ29" s="84"/>
      <c r="CNR29" s="84"/>
      <c r="CNS29" s="84"/>
      <c r="CNT29" s="84"/>
      <c r="CNU29" s="84"/>
      <c r="CNV29" s="84"/>
      <c r="CNW29" s="84"/>
      <c r="CNX29" s="84"/>
      <c r="CNY29" s="84"/>
      <c r="CNZ29" s="84"/>
      <c r="COA29" s="84"/>
      <c r="COB29" s="84"/>
      <c r="COC29" s="84"/>
      <c r="COD29" s="84"/>
      <c r="COE29" s="84"/>
      <c r="COF29" s="84"/>
      <c r="COG29" s="84"/>
      <c r="COH29" s="84"/>
      <c r="COI29" s="84"/>
      <c r="COJ29" s="84"/>
      <c r="COK29" s="84"/>
      <c r="COL29" s="84"/>
      <c r="COM29" s="84"/>
      <c r="CON29" s="84"/>
      <c r="COO29" s="84"/>
      <c r="COP29" s="84"/>
      <c r="COQ29" s="84"/>
      <c r="COR29" s="84"/>
      <c r="COS29" s="84"/>
      <c r="COT29" s="84"/>
      <c r="COU29" s="84"/>
      <c r="COV29" s="84"/>
      <c r="COW29" s="84"/>
      <c r="COX29" s="84"/>
      <c r="COY29" s="84"/>
      <c r="COZ29" s="84"/>
      <c r="CPA29" s="84"/>
      <c r="CPB29" s="84"/>
      <c r="CPC29" s="84"/>
      <c r="CPD29" s="84"/>
      <c r="CPE29" s="84"/>
      <c r="CPF29" s="84"/>
      <c r="CPG29" s="84"/>
      <c r="CPH29" s="84"/>
      <c r="CPI29" s="84"/>
      <c r="CPJ29" s="84"/>
      <c r="CPK29" s="84"/>
      <c r="CPL29" s="84"/>
      <c r="CPM29" s="84"/>
      <c r="CPN29" s="84"/>
      <c r="CPO29" s="84"/>
      <c r="CPP29" s="84"/>
      <c r="CPQ29" s="84"/>
      <c r="CPR29" s="84"/>
      <c r="CPS29" s="84"/>
      <c r="CPT29" s="84"/>
      <c r="CPU29" s="84"/>
      <c r="CPV29" s="84"/>
      <c r="CPW29" s="84"/>
      <c r="CPX29" s="84"/>
      <c r="CPY29" s="84"/>
      <c r="CPZ29" s="84"/>
      <c r="CQA29" s="84"/>
      <c r="CQB29" s="84"/>
      <c r="CQC29" s="84"/>
      <c r="CQD29" s="84"/>
      <c r="CQE29" s="84"/>
      <c r="CQF29" s="84"/>
      <c r="CQG29" s="84"/>
      <c r="CQH29" s="84"/>
      <c r="CQI29" s="84"/>
      <c r="CQJ29" s="84"/>
      <c r="CQK29" s="84"/>
      <c r="CQL29" s="84"/>
      <c r="CQM29" s="84"/>
      <c r="CQN29" s="84"/>
      <c r="CQO29" s="84"/>
      <c r="CQP29" s="84"/>
      <c r="CQQ29" s="84"/>
      <c r="CQR29" s="84"/>
      <c r="CQS29" s="84"/>
      <c r="CQT29" s="84"/>
      <c r="CQU29" s="84"/>
      <c r="CQV29" s="84"/>
      <c r="CQW29" s="84"/>
      <c r="CQX29" s="84"/>
      <c r="CQY29" s="84"/>
      <c r="CQZ29" s="84"/>
      <c r="CRA29" s="84"/>
      <c r="CRB29" s="84"/>
      <c r="CRC29" s="84"/>
      <c r="CRD29" s="84"/>
      <c r="CRE29" s="84"/>
      <c r="CRF29" s="84"/>
      <c r="CRG29" s="84"/>
      <c r="CRH29" s="84"/>
      <c r="CRI29" s="84"/>
      <c r="CRJ29" s="84"/>
      <c r="CRK29" s="84"/>
      <c r="CRL29" s="84"/>
      <c r="CRM29" s="84"/>
      <c r="CRN29" s="84"/>
      <c r="CRO29" s="84"/>
      <c r="CRP29" s="84"/>
      <c r="CRQ29" s="84"/>
      <c r="CRR29" s="84"/>
      <c r="CRS29" s="84"/>
      <c r="CRT29" s="84"/>
      <c r="CRU29" s="84"/>
      <c r="CRV29" s="84"/>
      <c r="CRW29" s="84"/>
      <c r="CRX29" s="84"/>
      <c r="CRY29" s="84"/>
      <c r="CRZ29" s="84"/>
      <c r="CSA29" s="84"/>
      <c r="CSB29" s="84"/>
      <c r="CSC29" s="84"/>
      <c r="CSD29" s="84"/>
      <c r="CSE29" s="84"/>
      <c r="CSF29" s="84"/>
      <c r="CSG29" s="84"/>
      <c r="CSH29" s="84"/>
      <c r="CSI29" s="84"/>
      <c r="CSJ29" s="84"/>
      <c r="CSK29" s="84"/>
      <c r="CSL29" s="84"/>
      <c r="CSM29" s="84"/>
      <c r="CSN29" s="84"/>
      <c r="CSO29" s="84"/>
      <c r="CSP29" s="84"/>
      <c r="CSQ29" s="84"/>
      <c r="CSR29" s="84"/>
      <c r="CSS29" s="84"/>
      <c r="CST29" s="84"/>
      <c r="CSU29" s="84"/>
      <c r="CSV29" s="84"/>
      <c r="CSW29" s="84"/>
      <c r="CSX29" s="84"/>
      <c r="CSY29" s="84"/>
      <c r="CSZ29" s="84"/>
      <c r="CTA29" s="84"/>
      <c r="CTB29" s="84"/>
      <c r="CTC29" s="84"/>
      <c r="CTD29" s="84"/>
      <c r="CTE29" s="84"/>
      <c r="CTF29" s="84"/>
      <c r="CTG29" s="84"/>
      <c r="CTH29" s="84"/>
      <c r="CTI29" s="84"/>
      <c r="CTJ29" s="84"/>
      <c r="CTK29" s="84"/>
      <c r="CTL29" s="84"/>
      <c r="CTM29" s="84"/>
      <c r="CTN29" s="84"/>
      <c r="CTO29" s="84"/>
      <c r="CTP29" s="84"/>
      <c r="CTQ29" s="84"/>
      <c r="CTR29" s="84"/>
      <c r="CTS29" s="84"/>
      <c r="CTT29" s="84"/>
      <c r="CTU29" s="84"/>
      <c r="CTV29" s="84"/>
      <c r="CTW29" s="84"/>
      <c r="CTX29" s="84"/>
      <c r="CTY29" s="84"/>
      <c r="CTZ29" s="84"/>
      <c r="CUA29" s="84"/>
      <c r="CUB29" s="84"/>
      <c r="CUC29" s="84"/>
      <c r="CUD29" s="84"/>
      <c r="CUE29" s="84"/>
      <c r="CUF29" s="84"/>
      <c r="CUG29" s="84"/>
      <c r="CUH29" s="84"/>
      <c r="CUI29" s="84"/>
      <c r="CUJ29" s="84"/>
      <c r="CUK29" s="84"/>
      <c r="CUL29" s="84"/>
      <c r="CUM29" s="84"/>
      <c r="CUN29" s="84"/>
      <c r="CUO29" s="84"/>
      <c r="CUP29" s="84"/>
      <c r="CUQ29" s="84"/>
      <c r="CUR29" s="84"/>
      <c r="CUS29" s="84"/>
      <c r="CUT29" s="84"/>
      <c r="CUU29" s="84"/>
      <c r="CUV29" s="84"/>
      <c r="CUW29" s="84"/>
      <c r="CUX29" s="84"/>
      <c r="CUY29" s="84"/>
      <c r="CUZ29" s="84"/>
      <c r="CVA29" s="84"/>
      <c r="CVB29" s="84"/>
      <c r="CVC29" s="84"/>
      <c r="CVD29" s="84"/>
      <c r="CVE29" s="84"/>
      <c r="CVF29" s="84"/>
      <c r="CVG29" s="84"/>
      <c r="CVH29" s="84"/>
      <c r="CVI29" s="84"/>
      <c r="CVJ29" s="84"/>
      <c r="CVK29" s="84"/>
      <c r="CVL29" s="84"/>
      <c r="CVM29" s="84"/>
      <c r="CVN29" s="84"/>
      <c r="CVO29" s="84"/>
      <c r="CVP29" s="84"/>
      <c r="CVQ29" s="84"/>
      <c r="CVR29" s="84"/>
      <c r="CVS29" s="84"/>
      <c r="CVT29" s="84"/>
      <c r="CVU29" s="84"/>
      <c r="CVV29" s="84"/>
      <c r="CVW29" s="84"/>
      <c r="CVX29" s="84"/>
      <c r="CVY29" s="84"/>
      <c r="CVZ29" s="84"/>
      <c r="CWA29" s="84"/>
      <c r="CWB29" s="84"/>
      <c r="CWC29" s="84"/>
      <c r="CWD29" s="84"/>
      <c r="CWE29" s="84"/>
      <c r="CWF29" s="84"/>
      <c r="CWG29" s="84"/>
      <c r="CWH29" s="84"/>
      <c r="CWI29" s="84"/>
      <c r="CWJ29" s="84"/>
      <c r="CWK29" s="84"/>
      <c r="CWL29" s="84"/>
      <c r="CWM29" s="84"/>
      <c r="CWN29" s="84"/>
      <c r="CWO29" s="84"/>
      <c r="CWP29" s="84"/>
      <c r="CWQ29" s="84"/>
      <c r="CWR29" s="84"/>
      <c r="CWS29" s="84"/>
      <c r="CWT29" s="84"/>
      <c r="CWU29" s="84"/>
      <c r="CWV29" s="84"/>
      <c r="CWW29" s="84"/>
      <c r="CWX29" s="84"/>
      <c r="CWY29" s="84"/>
      <c r="CWZ29" s="84"/>
      <c r="CXA29" s="84"/>
      <c r="CXB29" s="84"/>
      <c r="CXC29" s="84"/>
      <c r="CXD29" s="84"/>
      <c r="CXE29" s="84"/>
      <c r="CXF29" s="84"/>
      <c r="CXG29" s="84"/>
      <c r="CXH29" s="84"/>
      <c r="CXI29" s="84"/>
      <c r="CXJ29" s="84"/>
      <c r="CXK29" s="84"/>
      <c r="CXL29" s="84"/>
      <c r="CXM29" s="84"/>
      <c r="CXN29" s="84"/>
      <c r="CXO29" s="84"/>
      <c r="CXP29" s="84"/>
      <c r="CXQ29" s="84"/>
      <c r="CXR29" s="84"/>
      <c r="CXS29" s="84"/>
      <c r="CXT29" s="84"/>
      <c r="CXU29" s="84"/>
      <c r="CXV29" s="84"/>
      <c r="CXW29" s="84"/>
      <c r="CXX29" s="84"/>
      <c r="CXY29" s="84"/>
      <c r="CXZ29" s="84"/>
      <c r="CYA29" s="84"/>
      <c r="CYB29" s="84"/>
      <c r="CYC29" s="84"/>
      <c r="CYD29" s="84"/>
      <c r="CYE29" s="84"/>
      <c r="CYF29" s="84"/>
      <c r="CYG29" s="84"/>
      <c r="CYH29" s="84"/>
      <c r="CYI29" s="84"/>
      <c r="CYJ29" s="84"/>
      <c r="CYK29" s="84"/>
      <c r="CYL29" s="84"/>
      <c r="CYM29" s="84"/>
      <c r="CYN29" s="84"/>
      <c r="CYO29" s="84"/>
      <c r="CYP29" s="84"/>
      <c r="CYQ29" s="84"/>
      <c r="CYR29" s="84"/>
      <c r="CYS29" s="84"/>
      <c r="CYT29" s="84"/>
      <c r="CYU29" s="84"/>
      <c r="CYV29" s="84"/>
      <c r="CYW29" s="84"/>
      <c r="CYX29" s="84"/>
      <c r="CYY29" s="84"/>
      <c r="CYZ29" s="84"/>
      <c r="CZA29" s="84"/>
      <c r="CZB29" s="84"/>
      <c r="CZC29" s="84"/>
      <c r="CZD29" s="84"/>
      <c r="CZE29" s="84"/>
      <c r="CZF29" s="84"/>
      <c r="CZG29" s="84"/>
      <c r="CZH29" s="84"/>
      <c r="CZI29" s="84"/>
      <c r="CZJ29" s="84"/>
      <c r="CZK29" s="84"/>
      <c r="CZL29" s="84"/>
      <c r="CZM29" s="84"/>
      <c r="CZN29" s="84"/>
      <c r="CZO29" s="84"/>
      <c r="CZP29" s="84"/>
      <c r="CZQ29" s="84"/>
      <c r="CZR29" s="84"/>
      <c r="CZS29" s="84"/>
      <c r="CZT29" s="84"/>
      <c r="CZU29" s="84"/>
      <c r="CZV29" s="84"/>
      <c r="CZW29" s="84"/>
      <c r="CZX29" s="84"/>
      <c r="CZY29" s="84"/>
      <c r="CZZ29" s="84"/>
      <c r="DAA29" s="84"/>
      <c r="DAB29" s="84"/>
      <c r="DAC29" s="84"/>
      <c r="DAD29" s="84"/>
      <c r="DAE29" s="84"/>
      <c r="DAF29" s="84"/>
      <c r="DAG29" s="84"/>
      <c r="DAH29" s="84"/>
      <c r="DAI29" s="84"/>
      <c r="DAJ29" s="84"/>
      <c r="DAK29" s="84"/>
      <c r="DAL29" s="84"/>
      <c r="DAM29" s="84"/>
      <c r="DAN29" s="84"/>
      <c r="DAO29" s="84"/>
      <c r="DAP29" s="84"/>
      <c r="DAQ29" s="84"/>
      <c r="DAR29" s="84"/>
      <c r="DAS29" s="84"/>
      <c r="DAT29" s="84"/>
      <c r="DAU29" s="84"/>
      <c r="DAV29" s="84"/>
      <c r="DAW29" s="84"/>
      <c r="DAX29" s="84"/>
      <c r="DAY29" s="84"/>
      <c r="DAZ29" s="84"/>
      <c r="DBA29" s="84"/>
      <c r="DBB29" s="84"/>
      <c r="DBC29" s="84"/>
      <c r="DBD29" s="84"/>
      <c r="DBE29" s="84"/>
      <c r="DBF29" s="84"/>
      <c r="DBG29" s="84"/>
      <c r="DBH29" s="84"/>
      <c r="DBI29" s="84"/>
      <c r="DBJ29" s="84"/>
      <c r="DBK29" s="84"/>
      <c r="DBL29" s="84"/>
      <c r="DBM29" s="84"/>
      <c r="DBN29" s="84"/>
      <c r="DBO29" s="84"/>
      <c r="DBP29" s="84"/>
      <c r="DBQ29" s="84"/>
      <c r="DBR29" s="84"/>
      <c r="DBS29" s="84"/>
      <c r="DBT29" s="84"/>
      <c r="DBU29" s="84"/>
      <c r="DBV29" s="84"/>
      <c r="DBW29" s="84"/>
      <c r="DBX29" s="84"/>
      <c r="DBY29" s="84"/>
      <c r="DBZ29" s="84"/>
      <c r="DCA29" s="84"/>
      <c r="DCB29" s="84"/>
      <c r="DCC29" s="84"/>
      <c r="DCD29" s="84"/>
      <c r="DCE29" s="84"/>
      <c r="DCF29" s="84"/>
      <c r="DCG29" s="84"/>
      <c r="DCH29" s="84"/>
      <c r="DCI29" s="84"/>
      <c r="DCJ29" s="84"/>
      <c r="DCK29" s="84"/>
      <c r="DCL29" s="84"/>
      <c r="DCM29" s="84"/>
      <c r="DCN29" s="84"/>
      <c r="DCO29" s="84"/>
      <c r="DCP29" s="84"/>
      <c r="DCQ29" s="84"/>
      <c r="DCR29" s="84"/>
      <c r="DCS29" s="84"/>
      <c r="DCT29" s="84"/>
      <c r="DCU29" s="84"/>
      <c r="DCV29" s="84"/>
      <c r="DCW29" s="84"/>
      <c r="DCX29" s="84"/>
      <c r="DCY29" s="84"/>
      <c r="DCZ29" s="84"/>
      <c r="DDA29" s="84"/>
      <c r="DDB29" s="84"/>
      <c r="DDC29" s="84"/>
      <c r="DDD29" s="84"/>
      <c r="DDE29" s="84"/>
      <c r="DDF29" s="84"/>
      <c r="DDG29" s="84"/>
      <c r="DDH29" s="84"/>
      <c r="DDI29" s="84"/>
      <c r="DDJ29" s="84"/>
      <c r="DDK29" s="84"/>
      <c r="DDL29" s="84"/>
      <c r="DDM29" s="84"/>
      <c r="DDN29" s="84"/>
      <c r="DDO29" s="84"/>
      <c r="DDP29" s="84"/>
      <c r="DDQ29" s="84"/>
      <c r="DDR29" s="84"/>
      <c r="DDS29" s="84"/>
      <c r="DDT29" s="84"/>
      <c r="DDU29" s="84"/>
      <c r="DDV29" s="84"/>
      <c r="DDW29" s="84"/>
      <c r="DDX29" s="84"/>
      <c r="DDY29" s="84"/>
      <c r="DDZ29" s="84"/>
      <c r="DEA29" s="84"/>
      <c r="DEB29" s="84"/>
      <c r="DEC29" s="84"/>
      <c r="DED29" s="84"/>
      <c r="DEE29" s="84"/>
      <c r="DEF29" s="84"/>
      <c r="DEG29" s="84"/>
      <c r="DEH29" s="84"/>
      <c r="DEI29" s="84"/>
      <c r="DEJ29" s="84"/>
      <c r="DEK29" s="84"/>
      <c r="DEL29" s="84"/>
      <c r="DEM29" s="84"/>
      <c r="DEN29" s="84"/>
      <c r="DEO29" s="84"/>
      <c r="DEP29" s="84"/>
      <c r="DEQ29" s="84"/>
      <c r="DER29" s="84"/>
      <c r="DES29" s="84"/>
      <c r="DET29" s="84"/>
      <c r="DEU29" s="84"/>
      <c r="DEV29" s="84"/>
      <c r="DEW29" s="84"/>
      <c r="DEX29" s="84"/>
      <c r="DEY29" s="84"/>
      <c r="DEZ29" s="84"/>
      <c r="DFA29" s="84"/>
      <c r="DFB29" s="84"/>
      <c r="DFC29" s="84"/>
      <c r="DFD29" s="84"/>
      <c r="DFE29" s="84"/>
      <c r="DFF29" s="84"/>
      <c r="DFG29" s="84"/>
      <c r="DFH29" s="84"/>
      <c r="DFI29" s="84"/>
      <c r="DFJ29" s="84"/>
      <c r="DFK29" s="84"/>
      <c r="DFL29" s="84"/>
      <c r="DFM29" s="84"/>
      <c r="DFN29" s="84"/>
      <c r="DFO29" s="84"/>
      <c r="DFP29" s="84"/>
      <c r="DFQ29" s="84"/>
      <c r="DFR29" s="84"/>
      <c r="DFS29" s="84"/>
      <c r="DFT29" s="84"/>
      <c r="DFU29" s="84"/>
      <c r="DFV29" s="84"/>
      <c r="DFW29" s="84"/>
      <c r="DFX29" s="84"/>
      <c r="DFY29" s="84"/>
      <c r="DFZ29" s="84"/>
      <c r="DGA29" s="84"/>
      <c r="DGB29" s="84"/>
      <c r="DGC29" s="84"/>
      <c r="DGD29" s="84"/>
      <c r="DGE29" s="84"/>
      <c r="DGF29" s="84"/>
      <c r="DGG29" s="84"/>
      <c r="DGH29" s="84"/>
      <c r="DGI29" s="84"/>
      <c r="DGJ29" s="84"/>
      <c r="DGK29" s="84"/>
      <c r="DGL29" s="84"/>
      <c r="DGM29" s="84"/>
      <c r="DGN29" s="84"/>
      <c r="DGO29" s="84"/>
      <c r="DGP29" s="84"/>
      <c r="DGQ29" s="84"/>
      <c r="DGR29" s="84"/>
      <c r="DGS29" s="84"/>
      <c r="DGT29" s="84"/>
      <c r="DGU29" s="84"/>
      <c r="DGV29" s="84"/>
      <c r="DGW29" s="84"/>
      <c r="DGX29" s="84"/>
      <c r="DGY29" s="84"/>
      <c r="DGZ29" s="84"/>
      <c r="DHA29" s="84"/>
      <c r="DHB29" s="84"/>
      <c r="DHC29" s="84"/>
      <c r="DHD29" s="84"/>
      <c r="DHE29" s="84"/>
      <c r="DHF29" s="84"/>
      <c r="DHG29" s="84"/>
      <c r="DHH29" s="84"/>
      <c r="DHI29" s="84"/>
      <c r="DHJ29" s="84"/>
      <c r="DHK29" s="84"/>
      <c r="DHL29" s="84"/>
      <c r="DHM29" s="84"/>
      <c r="DHN29" s="84"/>
      <c r="DHO29" s="84"/>
      <c r="DHP29" s="84"/>
      <c r="DHQ29" s="84"/>
      <c r="DHR29" s="84"/>
      <c r="DHS29" s="84"/>
      <c r="DHT29" s="84"/>
      <c r="DHU29" s="84"/>
      <c r="DHV29" s="84"/>
      <c r="DHW29" s="84"/>
      <c r="DHX29" s="84"/>
      <c r="DHY29" s="84"/>
      <c r="DHZ29" s="84"/>
      <c r="DIA29" s="84"/>
      <c r="DIB29" s="84"/>
      <c r="DIC29" s="84"/>
      <c r="DID29" s="84"/>
      <c r="DIE29" s="84"/>
      <c r="DIF29" s="84"/>
      <c r="DIG29" s="84"/>
      <c r="DIH29" s="84"/>
      <c r="DII29" s="84"/>
      <c r="DIJ29" s="84"/>
      <c r="DIK29" s="84"/>
      <c r="DIL29" s="84"/>
      <c r="DIM29" s="84"/>
      <c r="DIN29" s="84"/>
      <c r="DIO29" s="84"/>
      <c r="DIP29" s="84"/>
      <c r="DIQ29" s="84"/>
      <c r="DIR29" s="84"/>
      <c r="DIS29" s="84"/>
      <c r="DIT29" s="84"/>
      <c r="DIU29" s="84"/>
      <c r="DIV29" s="84"/>
      <c r="DIW29" s="84"/>
      <c r="DIX29" s="84"/>
      <c r="DIY29" s="84"/>
      <c r="DIZ29" s="84"/>
      <c r="DJA29" s="84"/>
      <c r="DJB29" s="84"/>
      <c r="DJC29" s="84"/>
      <c r="DJD29" s="84"/>
      <c r="DJE29" s="84"/>
      <c r="DJF29" s="84"/>
      <c r="DJG29" s="84"/>
      <c r="DJH29" s="84"/>
      <c r="DJI29" s="84"/>
      <c r="DJJ29" s="84"/>
      <c r="DJK29" s="84"/>
      <c r="DJL29" s="84"/>
      <c r="DJM29" s="84"/>
      <c r="DJN29" s="84"/>
      <c r="DJO29" s="84"/>
      <c r="DJP29" s="84"/>
      <c r="DJQ29" s="84"/>
      <c r="DJR29" s="84"/>
      <c r="DJS29" s="84"/>
      <c r="DJT29" s="84"/>
      <c r="DJU29" s="84"/>
      <c r="DJV29" s="84"/>
      <c r="DJW29" s="84"/>
      <c r="DJX29" s="84"/>
      <c r="DJY29" s="84"/>
      <c r="DJZ29" s="84"/>
      <c r="DKA29" s="84"/>
      <c r="DKB29" s="84"/>
      <c r="DKC29" s="84"/>
      <c r="DKD29" s="84"/>
      <c r="DKE29" s="84"/>
      <c r="DKF29" s="84"/>
      <c r="DKG29" s="84"/>
      <c r="DKH29" s="84"/>
      <c r="DKI29" s="84"/>
      <c r="DKJ29" s="84"/>
      <c r="DKK29" s="84"/>
      <c r="DKL29" s="84"/>
      <c r="DKM29" s="84"/>
      <c r="DKN29" s="84"/>
      <c r="DKO29" s="84"/>
      <c r="DKP29" s="84"/>
      <c r="DKQ29" s="84"/>
      <c r="DKR29" s="84"/>
      <c r="DKS29" s="84"/>
      <c r="DKT29" s="84"/>
      <c r="DKU29" s="84"/>
      <c r="DKV29" s="84"/>
      <c r="DKW29" s="84"/>
      <c r="DKX29" s="84"/>
      <c r="DKY29" s="84"/>
      <c r="DKZ29" s="84"/>
      <c r="DLA29" s="84"/>
      <c r="DLB29" s="84"/>
      <c r="DLC29" s="84"/>
      <c r="DLD29" s="84"/>
      <c r="DLE29" s="84"/>
      <c r="DLF29" s="84"/>
      <c r="DLG29" s="84"/>
      <c r="DLH29" s="84"/>
      <c r="DLI29" s="84"/>
      <c r="DLJ29" s="84"/>
      <c r="DLK29" s="84"/>
      <c r="DLL29" s="84"/>
      <c r="DLM29" s="84"/>
      <c r="DLN29" s="84"/>
      <c r="DLO29" s="84"/>
      <c r="DLP29" s="84"/>
      <c r="DLQ29" s="84"/>
      <c r="DLR29" s="84"/>
      <c r="DLS29" s="84"/>
      <c r="DLT29" s="84"/>
      <c r="DLU29" s="84"/>
      <c r="DLV29" s="84"/>
      <c r="DLW29" s="84"/>
      <c r="DLX29" s="84"/>
      <c r="DLY29" s="84"/>
      <c r="DLZ29" s="84"/>
      <c r="DMA29" s="84"/>
      <c r="DMB29" s="84"/>
      <c r="DMC29" s="84"/>
      <c r="DMD29" s="84"/>
      <c r="DME29" s="84"/>
      <c r="DMF29" s="84"/>
      <c r="DMG29" s="84"/>
      <c r="DMH29" s="84"/>
      <c r="DMI29" s="84"/>
      <c r="DMJ29" s="84"/>
      <c r="DMK29" s="84"/>
      <c r="DML29" s="84"/>
      <c r="DMM29" s="84"/>
      <c r="DMN29" s="84"/>
      <c r="DMO29" s="84"/>
      <c r="DMP29" s="84"/>
      <c r="DMQ29" s="84"/>
      <c r="DMR29" s="84"/>
      <c r="DMS29" s="84"/>
      <c r="DMT29" s="84"/>
      <c r="DMU29" s="84"/>
      <c r="DMV29" s="84"/>
      <c r="DMW29" s="84"/>
      <c r="DMX29" s="84"/>
      <c r="DMY29" s="84"/>
      <c r="DMZ29" s="84"/>
      <c r="DNA29" s="84"/>
      <c r="DNB29" s="84"/>
      <c r="DNC29" s="84"/>
      <c r="DND29" s="84"/>
      <c r="DNE29" s="84"/>
      <c r="DNF29" s="84"/>
      <c r="DNG29" s="84"/>
      <c r="DNH29" s="84"/>
      <c r="DNI29" s="84"/>
      <c r="DNJ29" s="84"/>
      <c r="DNK29" s="84"/>
      <c r="DNL29" s="84"/>
      <c r="DNM29" s="84"/>
      <c r="DNN29" s="84"/>
      <c r="DNO29" s="84"/>
      <c r="DNP29" s="84"/>
      <c r="DNQ29" s="84"/>
      <c r="DNR29" s="84"/>
      <c r="DNS29" s="84"/>
      <c r="DNT29" s="84"/>
      <c r="DNU29" s="84"/>
      <c r="DNV29" s="84"/>
      <c r="DNW29" s="84"/>
      <c r="DNX29" s="84"/>
      <c r="DNY29" s="84"/>
      <c r="DNZ29" s="84"/>
      <c r="DOA29" s="84"/>
      <c r="DOB29" s="84"/>
      <c r="DOC29" s="84"/>
      <c r="DOD29" s="84"/>
      <c r="DOE29" s="84"/>
      <c r="DOF29" s="84"/>
      <c r="DOG29" s="84"/>
      <c r="DOH29" s="84"/>
      <c r="DOI29" s="84"/>
      <c r="DOJ29" s="84"/>
      <c r="DOK29" s="84"/>
      <c r="DOL29" s="84"/>
      <c r="DOM29" s="84"/>
      <c r="DON29" s="84"/>
      <c r="DOO29" s="84"/>
      <c r="DOP29" s="84"/>
      <c r="DOQ29" s="84"/>
      <c r="DOR29" s="84"/>
      <c r="DOS29" s="84"/>
      <c r="DOT29" s="84"/>
      <c r="DOU29" s="84"/>
      <c r="DOV29" s="84"/>
      <c r="DOW29" s="84"/>
      <c r="DOX29" s="84"/>
      <c r="DOY29" s="84"/>
      <c r="DOZ29" s="84"/>
      <c r="DPA29" s="84"/>
      <c r="DPB29" s="84"/>
      <c r="DPC29" s="84"/>
      <c r="DPD29" s="84"/>
      <c r="DPE29" s="84"/>
      <c r="DPF29" s="84"/>
      <c r="DPG29" s="84"/>
      <c r="DPH29" s="84"/>
      <c r="DPI29" s="84"/>
      <c r="DPJ29" s="84"/>
      <c r="DPK29" s="84"/>
      <c r="DPL29" s="84"/>
      <c r="DPM29" s="84"/>
      <c r="DPN29" s="84"/>
      <c r="DPO29" s="84"/>
      <c r="DPP29" s="84"/>
      <c r="DPQ29" s="84"/>
      <c r="DPR29" s="84"/>
      <c r="DPS29" s="84"/>
      <c r="DPT29" s="84"/>
      <c r="DPU29" s="84"/>
      <c r="DPV29" s="84"/>
      <c r="DPW29" s="84"/>
      <c r="DPX29" s="84"/>
      <c r="DPY29" s="84"/>
      <c r="DPZ29" s="84"/>
      <c r="DQA29" s="84"/>
      <c r="DQB29" s="84"/>
      <c r="DQC29" s="84"/>
      <c r="DQD29" s="84"/>
      <c r="DQE29" s="84"/>
      <c r="DQF29" s="84"/>
      <c r="DQG29" s="84"/>
      <c r="DQH29" s="84"/>
      <c r="DQI29" s="84"/>
      <c r="DQJ29" s="84"/>
      <c r="DQK29" s="84"/>
      <c r="DQL29" s="84"/>
      <c r="DQM29" s="84"/>
      <c r="DQN29" s="84"/>
      <c r="DQO29" s="84"/>
      <c r="DQP29" s="84"/>
      <c r="DQQ29" s="84"/>
      <c r="DQR29" s="84"/>
      <c r="DQS29" s="84"/>
      <c r="DQT29" s="84"/>
      <c r="DQU29" s="84"/>
      <c r="DQV29" s="84"/>
      <c r="DQW29" s="84"/>
      <c r="DQX29" s="84"/>
      <c r="DQY29" s="84"/>
      <c r="DQZ29" s="84"/>
      <c r="DRA29" s="84"/>
      <c r="DRB29" s="84"/>
      <c r="DRC29" s="84"/>
      <c r="DRD29" s="84"/>
      <c r="DRE29" s="84"/>
      <c r="DRF29" s="84"/>
      <c r="DRG29" s="84"/>
      <c r="DRH29" s="84"/>
      <c r="DRI29" s="84"/>
      <c r="DRJ29" s="84"/>
      <c r="DRK29" s="84"/>
      <c r="DRL29" s="84"/>
      <c r="DRM29" s="84"/>
      <c r="DRN29" s="84"/>
      <c r="DRO29" s="84"/>
      <c r="DRP29" s="84"/>
      <c r="DRQ29" s="84"/>
      <c r="DRR29" s="84"/>
      <c r="DRS29" s="84"/>
      <c r="DRT29" s="84"/>
      <c r="DRU29" s="84"/>
      <c r="DRV29" s="84"/>
      <c r="DRW29" s="84"/>
      <c r="DRX29" s="84"/>
      <c r="DRY29" s="84"/>
      <c r="DRZ29" s="84"/>
      <c r="DSA29" s="84"/>
      <c r="DSB29" s="84"/>
      <c r="DSC29" s="84"/>
      <c r="DSD29" s="84"/>
      <c r="DSE29" s="84"/>
      <c r="DSF29" s="84"/>
      <c r="DSG29" s="84"/>
      <c r="DSH29" s="84"/>
      <c r="DSI29" s="84"/>
      <c r="DSJ29" s="84"/>
      <c r="DSK29" s="84"/>
      <c r="DSL29" s="84"/>
      <c r="DSM29" s="84"/>
      <c r="DSN29" s="84"/>
      <c r="DSO29" s="84"/>
      <c r="DSP29" s="84"/>
      <c r="DSQ29" s="84"/>
      <c r="DSR29" s="84"/>
      <c r="DSS29" s="84"/>
      <c r="DST29" s="84"/>
      <c r="DSU29" s="84"/>
      <c r="DSV29" s="84"/>
      <c r="DSW29" s="84"/>
      <c r="DSX29" s="84"/>
      <c r="DSY29" s="84"/>
      <c r="DSZ29" s="84"/>
      <c r="DTA29" s="84"/>
      <c r="DTB29" s="84"/>
      <c r="DTC29" s="84"/>
      <c r="DTD29" s="84"/>
      <c r="DTE29" s="84"/>
      <c r="DTF29" s="84"/>
      <c r="DTG29" s="84"/>
      <c r="DTH29" s="84"/>
      <c r="DTI29" s="84"/>
      <c r="DTJ29" s="84"/>
      <c r="DTK29" s="84"/>
      <c r="DTL29" s="84"/>
      <c r="DTM29" s="84"/>
      <c r="DTN29" s="84"/>
      <c r="DTO29" s="84"/>
      <c r="DTP29" s="84"/>
      <c r="DTQ29" s="84"/>
      <c r="DTR29" s="84"/>
      <c r="DTS29" s="84"/>
      <c r="DTT29" s="84"/>
      <c r="DTU29" s="84"/>
      <c r="DTV29" s="84"/>
      <c r="DTW29" s="84"/>
      <c r="DTX29" s="84"/>
      <c r="DTY29" s="84"/>
      <c r="DTZ29" s="84"/>
      <c r="DUA29" s="84"/>
      <c r="DUB29" s="84"/>
      <c r="DUC29" s="84"/>
      <c r="DUD29" s="84"/>
      <c r="DUE29" s="84"/>
      <c r="DUF29" s="84"/>
      <c r="DUG29" s="84"/>
      <c r="DUH29" s="84"/>
      <c r="DUI29" s="84"/>
      <c r="DUJ29" s="84"/>
      <c r="DUK29" s="84"/>
      <c r="DUL29" s="84"/>
      <c r="DUM29" s="84"/>
      <c r="DUN29" s="84"/>
      <c r="DUO29" s="84"/>
      <c r="DUP29" s="84"/>
      <c r="DUQ29" s="84"/>
      <c r="DUR29" s="84"/>
      <c r="DUS29" s="84"/>
      <c r="DUT29" s="84"/>
      <c r="DUU29" s="84"/>
      <c r="DUV29" s="84"/>
      <c r="DUW29" s="84"/>
      <c r="DUX29" s="84"/>
      <c r="DUY29" s="84"/>
      <c r="DUZ29" s="84"/>
      <c r="DVA29" s="84"/>
      <c r="DVB29" s="84"/>
      <c r="DVC29" s="84"/>
      <c r="DVD29" s="84"/>
      <c r="DVE29" s="84"/>
      <c r="DVF29" s="84"/>
      <c r="DVG29" s="84"/>
      <c r="DVH29" s="84"/>
      <c r="DVI29" s="84"/>
      <c r="DVJ29" s="84"/>
      <c r="DVK29" s="84"/>
      <c r="DVL29" s="84"/>
      <c r="DVM29" s="84"/>
      <c r="DVN29" s="84"/>
      <c r="DVO29" s="84"/>
      <c r="DVP29" s="84"/>
      <c r="DVQ29" s="84"/>
      <c r="DVR29" s="84"/>
      <c r="DVS29" s="84"/>
      <c r="DVT29" s="84"/>
      <c r="DVU29" s="84"/>
      <c r="DVV29" s="84"/>
      <c r="DVW29" s="84"/>
      <c r="DVX29" s="84"/>
      <c r="DVY29" s="84"/>
      <c r="DVZ29" s="84"/>
      <c r="DWA29" s="84"/>
      <c r="DWB29" s="84"/>
      <c r="DWC29" s="84"/>
      <c r="DWD29" s="84"/>
      <c r="DWE29" s="84"/>
      <c r="DWF29" s="84"/>
      <c r="DWG29" s="84"/>
      <c r="DWH29" s="84"/>
      <c r="DWI29" s="84"/>
      <c r="DWJ29" s="84"/>
      <c r="DWK29" s="84"/>
      <c r="DWL29" s="84"/>
      <c r="DWM29" s="84"/>
      <c r="DWN29" s="84"/>
      <c r="DWO29" s="84"/>
      <c r="DWP29" s="84"/>
      <c r="DWQ29" s="84"/>
      <c r="DWR29" s="84"/>
      <c r="DWS29" s="84"/>
      <c r="DWT29" s="84"/>
      <c r="DWU29" s="84"/>
      <c r="DWV29" s="84"/>
      <c r="DWW29" s="84"/>
      <c r="DWX29" s="84"/>
      <c r="DWY29" s="84"/>
      <c r="DWZ29" s="84"/>
      <c r="DXA29" s="84"/>
      <c r="DXB29" s="84"/>
      <c r="DXC29" s="84"/>
      <c r="DXD29" s="84"/>
      <c r="DXE29" s="84"/>
      <c r="DXF29" s="84"/>
      <c r="DXG29" s="84"/>
      <c r="DXH29" s="84"/>
      <c r="DXI29" s="84"/>
      <c r="DXJ29" s="84"/>
      <c r="DXK29" s="84"/>
      <c r="DXL29" s="84"/>
      <c r="DXM29" s="84"/>
      <c r="DXN29" s="84"/>
      <c r="DXO29" s="84"/>
      <c r="DXP29" s="84"/>
      <c r="DXQ29" s="84"/>
      <c r="DXR29" s="84"/>
      <c r="DXS29" s="84"/>
      <c r="DXT29" s="84"/>
      <c r="DXU29" s="84"/>
      <c r="DXV29" s="84"/>
      <c r="DXW29" s="84"/>
      <c r="DXX29" s="84"/>
      <c r="DXY29" s="84"/>
      <c r="DXZ29" s="84"/>
      <c r="DYA29" s="84"/>
      <c r="DYB29" s="84"/>
      <c r="DYC29" s="84"/>
      <c r="DYD29" s="84"/>
      <c r="DYE29" s="84"/>
      <c r="DYF29" s="84"/>
      <c r="DYG29" s="84"/>
      <c r="DYH29" s="84"/>
      <c r="DYI29" s="84"/>
      <c r="DYJ29" s="84"/>
      <c r="DYK29" s="84"/>
      <c r="DYL29" s="84"/>
      <c r="DYM29" s="84"/>
      <c r="DYN29" s="84"/>
      <c r="DYO29" s="84"/>
      <c r="DYP29" s="84"/>
      <c r="DYQ29" s="84"/>
      <c r="DYR29" s="84"/>
      <c r="DYS29" s="84"/>
      <c r="DYT29" s="84"/>
      <c r="DYU29" s="84"/>
      <c r="DYV29" s="84"/>
      <c r="DYW29" s="84"/>
      <c r="DYX29" s="84"/>
      <c r="DYY29" s="84"/>
      <c r="DYZ29" s="84"/>
      <c r="DZA29" s="84"/>
      <c r="DZB29" s="84"/>
      <c r="DZC29" s="84"/>
      <c r="DZD29" s="84"/>
      <c r="DZE29" s="84"/>
      <c r="DZF29" s="84"/>
      <c r="DZG29" s="84"/>
      <c r="DZH29" s="84"/>
      <c r="DZI29" s="84"/>
      <c r="DZJ29" s="84"/>
      <c r="DZK29" s="84"/>
      <c r="DZL29" s="84"/>
      <c r="DZM29" s="84"/>
      <c r="DZN29" s="84"/>
      <c r="DZO29" s="84"/>
      <c r="DZP29" s="84"/>
      <c r="DZQ29" s="84"/>
      <c r="DZR29" s="84"/>
      <c r="DZS29" s="84"/>
      <c r="DZT29" s="84"/>
      <c r="DZU29" s="84"/>
      <c r="DZV29" s="84"/>
      <c r="DZW29" s="84"/>
      <c r="DZX29" s="84"/>
      <c r="DZY29" s="84"/>
      <c r="DZZ29" s="84"/>
      <c r="EAA29" s="84"/>
      <c r="EAB29" s="84"/>
      <c r="EAC29" s="84"/>
      <c r="EAD29" s="84"/>
      <c r="EAE29" s="84"/>
      <c r="EAF29" s="84"/>
      <c r="EAG29" s="84"/>
      <c r="EAH29" s="84"/>
      <c r="EAI29" s="84"/>
      <c r="EAJ29" s="84"/>
      <c r="EAK29" s="84"/>
      <c r="EAL29" s="84"/>
      <c r="EAM29" s="84"/>
      <c r="EAN29" s="84"/>
      <c r="EAO29" s="84"/>
      <c r="EAP29" s="84"/>
      <c r="EAQ29" s="84"/>
      <c r="EAR29" s="84"/>
      <c r="EAS29" s="84"/>
      <c r="EAT29" s="84"/>
      <c r="EAU29" s="84"/>
      <c r="EAV29" s="84"/>
      <c r="EAW29" s="84"/>
      <c r="EAX29" s="84"/>
      <c r="EAY29" s="84"/>
      <c r="EAZ29" s="84"/>
      <c r="EBA29" s="84"/>
      <c r="EBB29" s="84"/>
      <c r="EBC29" s="84"/>
      <c r="EBD29" s="84"/>
      <c r="EBE29" s="84"/>
      <c r="EBF29" s="84"/>
      <c r="EBG29" s="84"/>
      <c r="EBH29" s="84"/>
      <c r="EBI29" s="84"/>
      <c r="EBJ29" s="84"/>
      <c r="EBK29" s="84"/>
      <c r="EBL29" s="84"/>
      <c r="EBM29" s="84"/>
      <c r="EBN29" s="84"/>
      <c r="EBO29" s="84"/>
      <c r="EBP29" s="84"/>
      <c r="EBQ29" s="84"/>
      <c r="EBR29" s="84"/>
      <c r="EBS29" s="84"/>
      <c r="EBT29" s="84"/>
      <c r="EBU29" s="84"/>
      <c r="EBV29" s="84"/>
      <c r="EBW29" s="84"/>
      <c r="EBX29" s="84"/>
      <c r="EBY29" s="84"/>
      <c r="EBZ29" s="84"/>
      <c r="ECA29" s="84"/>
      <c r="ECB29" s="84"/>
      <c r="ECC29" s="84"/>
      <c r="ECD29" s="84"/>
      <c r="ECE29" s="84"/>
      <c r="ECF29" s="84"/>
      <c r="ECG29" s="84"/>
      <c r="ECH29" s="84"/>
      <c r="ECI29" s="84"/>
      <c r="ECJ29" s="84"/>
      <c r="ECK29" s="84"/>
      <c r="ECL29" s="84"/>
      <c r="ECM29" s="84"/>
      <c r="ECN29" s="84"/>
      <c r="ECO29" s="84"/>
      <c r="ECP29" s="84"/>
      <c r="ECQ29" s="84"/>
      <c r="ECR29" s="84"/>
      <c r="ECS29" s="84"/>
      <c r="ECT29" s="84"/>
      <c r="ECU29" s="84"/>
      <c r="ECV29" s="84"/>
      <c r="ECW29" s="84"/>
      <c r="ECX29" s="84"/>
      <c r="ECY29" s="84"/>
      <c r="ECZ29" s="84"/>
      <c r="EDA29" s="84"/>
      <c r="EDB29" s="84"/>
      <c r="EDC29" s="84"/>
      <c r="EDD29" s="84"/>
      <c r="EDE29" s="84"/>
      <c r="EDF29" s="84"/>
      <c r="EDG29" s="84"/>
      <c r="EDH29" s="84"/>
      <c r="EDI29" s="84"/>
      <c r="EDJ29" s="84"/>
      <c r="EDK29" s="84"/>
      <c r="EDL29" s="84"/>
      <c r="EDM29" s="84"/>
      <c r="EDN29" s="84"/>
      <c r="EDO29" s="84"/>
      <c r="EDP29" s="84"/>
      <c r="EDQ29" s="84"/>
      <c r="EDR29" s="84"/>
      <c r="EDS29" s="84"/>
      <c r="EDT29" s="84"/>
      <c r="EDU29" s="84"/>
      <c r="EDV29" s="84"/>
      <c r="EDW29" s="84"/>
      <c r="EDX29" s="84"/>
      <c r="EDY29" s="84"/>
      <c r="EDZ29" s="84"/>
      <c r="EEA29" s="84"/>
      <c r="EEB29" s="84"/>
      <c r="EEC29" s="84"/>
      <c r="EED29" s="84"/>
      <c r="EEE29" s="84"/>
      <c r="EEF29" s="84"/>
      <c r="EEG29" s="84"/>
      <c r="EEH29" s="84"/>
      <c r="EEI29" s="84"/>
      <c r="EEJ29" s="84"/>
      <c r="EEK29" s="84"/>
      <c r="EEL29" s="84"/>
      <c r="EEM29" s="84"/>
      <c r="EEN29" s="84"/>
      <c r="EEO29" s="84"/>
      <c r="EEP29" s="84"/>
      <c r="EEQ29" s="84"/>
      <c r="EER29" s="84"/>
      <c r="EES29" s="84"/>
      <c r="EET29" s="84"/>
      <c r="EEU29" s="84"/>
      <c r="EEV29" s="84"/>
      <c r="EEW29" s="84"/>
      <c r="EEX29" s="84"/>
      <c r="EEY29" s="84"/>
      <c r="EEZ29" s="84"/>
      <c r="EFA29" s="84"/>
      <c r="EFB29" s="84"/>
      <c r="EFC29" s="84"/>
      <c r="EFD29" s="84"/>
      <c r="EFE29" s="84"/>
      <c r="EFF29" s="84"/>
      <c r="EFG29" s="84"/>
      <c r="EFH29" s="84"/>
      <c r="EFI29" s="84"/>
      <c r="EFJ29" s="84"/>
      <c r="EFK29" s="84"/>
      <c r="EFL29" s="84"/>
      <c r="EFM29" s="84"/>
      <c r="EFN29" s="84"/>
      <c r="EFO29" s="84"/>
      <c r="EFP29" s="84"/>
      <c r="EFQ29" s="84"/>
      <c r="EFR29" s="84"/>
      <c r="EFS29" s="84"/>
      <c r="EFT29" s="84"/>
      <c r="EFU29" s="84"/>
      <c r="EFV29" s="84"/>
      <c r="EFW29" s="84"/>
      <c r="EFX29" s="84"/>
      <c r="EFY29" s="84"/>
      <c r="EFZ29" s="84"/>
      <c r="EGA29" s="84"/>
      <c r="EGB29" s="84"/>
      <c r="EGC29" s="84"/>
      <c r="EGD29" s="84"/>
      <c r="EGE29" s="84"/>
      <c r="EGF29" s="84"/>
      <c r="EGG29" s="84"/>
      <c r="EGH29" s="84"/>
      <c r="EGI29" s="84"/>
      <c r="EGJ29" s="84"/>
      <c r="EGK29" s="84"/>
      <c r="EGL29" s="84"/>
      <c r="EGM29" s="84"/>
      <c r="EGN29" s="84"/>
      <c r="EGO29" s="84"/>
      <c r="EGP29" s="84"/>
      <c r="EGQ29" s="84"/>
      <c r="EGR29" s="84"/>
      <c r="EGS29" s="84"/>
      <c r="EGT29" s="84"/>
      <c r="EGU29" s="84"/>
      <c r="EGV29" s="84"/>
      <c r="EGW29" s="84"/>
      <c r="EGX29" s="84"/>
      <c r="EGY29" s="84"/>
      <c r="EGZ29" s="84"/>
      <c r="EHA29" s="84"/>
      <c r="EHB29" s="84"/>
      <c r="EHC29" s="84"/>
      <c r="EHD29" s="84"/>
      <c r="EHE29" s="84"/>
      <c r="EHF29" s="84"/>
      <c r="EHG29" s="84"/>
      <c r="EHH29" s="84"/>
      <c r="EHI29" s="84"/>
      <c r="EHJ29" s="84"/>
      <c r="EHK29" s="84"/>
      <c r="EHL29" s="84"/>
      <c r="EHM29" s="84"/>
      <c r="EHN29" s="84"/>
      <c r="EHO29" s="84"/>
      <c r="EHP29" s="84"/>
      <c r="EHQ29" s="84"/>
      <c r="EHR29" s="84"/>
      <c r="EHS29" s="84"/>
      <c r="EHT29" s="84"/>
      <c r="EHU29" s="84"/>
      <c r="EHV29" s="84"/>
      <c r="EHW29" s="84"/>
      <c r="EHX29" s="84"/>
      <c r="EHY29" s="84"/>
      <c r="EHZ29" s="84"/>
      <c r="EIA29" s="84"/>
      <c r="EIB29" s="84"/>
      <c r="EIC29" s="84"/>
      <c r="EID29" s="84"/>
      <c r="EIE29" s="84"/>
      <c r="EIF29" s="84"/>
      <c r="EIG29" s="84"/>
      <c r="EIH29" s="84"/>
      <c r="EII29" s="84"/>
      <c r="EIJ29" s="84"/>
      <c r="EIK29" s="84"/>
      <c r="EIL29" s="84"/>
      <c r="EIM29" s="84"/>
      <c r="EIN29" s="84"/>
      <c r="EIO29" s="84"/>
      <c r="EIP29" s="84"/>
      <c r="EIQ29" s="84"/>
      <c r="EIR29" s="84"/>
      <c r="EIS29" s="84"/>
      <c r="EIT29" s="84"/>
      <c r="EIU29" s="84"/>
      <c r="EIV29" s="84"/>
      <c r="EIW29" s="84"/>
      <c r="EIX29" s="84"/>
      <c r="EIY29" s="84"/>
      <c r="EIZ29" s="84"/>
      <c r="EJA29" s="84"/>
      <c r="EJB29" s="84"/>
      <c r="EJC29" s="84"/>
      <c r="EJD29" s="84"/>
      <c r="EJE29" s="84"/>
      <c r="EJF29" s="84"/>
      <c r="EJG29" s="84"/>
      <c r="EJH29" s="84"/>
      <c r="EJI29" s="84"/>
      <c r="EJJ29" s="84"/>
      <c r="EJK29" s="84"/>
      <c r="EJL29" s="84"/>
      <c r="EJM29" s="84"/>
      <c r="EJN29" s="84"/>
      <c r="EJO29" s="84"/>
      <c r="EJP29" s="84"/>
      <c r="EJQ29" s="84"/>
      <c r="EJR29" s="84"/>
      <c r="EJS29" s="84"/>
      <c r="EJT29" s="84"/>
      <c r="EJU29" s="84"/>
      <c r="EJV29" s="84"/>
      <c r="EJW29" s="84"/>
      <c r="EJX29" s="84"/>
      <c r="EJY29" s="84"/>
      <c r="EJZ29" s="84"/>
      <c r="EKA29" s="84"/>
      <c r="EKB29" s="84"/>
      <c r="EKC29" s="84"/>
      <c r="EKD29" s="84"/>
      <c r="EKE29" s="84"/>
      <c r="EKF29" s="84"/>
      <c r="EKG29" s="84"/>
      <c r="EKH29" s="84"/>
      <c r="EKI29" s="84"/>
      <c r="EKJ29" s="84"/>
      <c r="EKK29" s="84"/>
      <c r="EKL29" s="84"/>
      <c r="EKM29" s="84"/>
      <c r="EKN29" s="84"/>
      <c r="EKO29" s="84"/>
      <c r="EKP29" s="84"/>
      <c r="EKQ29" s="84"/>
      <c r="EKR29" s="84"/>
      <c r="EKS29" s="84"/>
      <c r="EKT29" s="84"/>
      <c r="EKU29" s="84"/>
      <c r="EKV29" s="84"/>
      <c r="EKW29" s="84"/>
      <c r="EKX29" s="84"/>
      <c r="EKY29" s="84"/>
      <c r="EKZ29" s="84"/>
      <c r="ELA29" s="84"/>
      <c r="ELB29" s="84"/>
      <c r="ELC29" s="84"/>
      <c r="ELD29" s="84"/>
      <c r="ELE29" s="84"/>
      <c r="ELF29" s="84"/>
      <c r="ELG29" s="84"/>
      <c r="ELH29" s="84"/>
      <c r="ELI29" s="84"/>
      <c r="ELJ29" s="84"/>
      <c r="ELK29" s="84"/>
      <c r="ELL29" s="84"/>
      <c r="ELM29" s="84"/>
      <c r="ELN29" s="84"/>
      <c r="ELO29" s="84"/>
      <c r="ELP29" s="84"/>
      <c r="ELQ29" s="84"/>
      <c r="ELR29" s="84"/>
      <c r="ELS29" s="84"/>
      <c r="ELT29" s="84"/>
      <c r="ELU29" s="84"/>
      <c r="ELV29" s="84"/>
      <c r="ELW29" s="84"/>
      <c r="ELX29" s="84"/>
      <c r="ELY29" s="84"/>
      <c r="ELZ29" s="84"/>
      <c r="EMA29" s="84"/>
      <c r="EMB29" s="84"/>
      <c r="EMC29" s="84"/>
      <c r="EMD29" s="84"/>
      <c r="EME29" s="84"/>
      <c r="EMF29" s="84"/>
      <c r="EMG29" s="84"/>
      <c r="EMH29" s="84"/>
      <c r="EMI29" s="84"/>
      <c r="EMJ29" s="84"/>
      <c r="EMK29" s="84"/>
      <c r="EML29" s="84"/>
      <c r="EMM29" s="84"/>
      <c r="EMN29" s="84"/>
      <c r="EMO29" s="84"/>
      <c r="EMP29" s="84"/>
      <c r="EMQ29" s="84"/>
      <c r="EMR29" s="84"/>
      <c r="EMS29" s="84"/>
      <c r="EMT29" s="84"/>
      <c r="EMU29" s="84"/>
      <c r="EMV29" s="84"/>
      <c r="EMW29" s="84"/>
      <c r="EMX29" s="84"/>
      <c r="EMY29" s="84"/>
      <c r="EMZ29" s="84"/>
      <c r="ENA29" s="84"/>
      <c r="ENB29" s="84"/>
      <c r="ENC29" s="84"/>
      <c r="END29" s="84"/>
      <c r="ENE29" s="84"/>
      <c r="ENF29" s="84"/>
      <c r="ENG29" s="84"/>
      <c r="ENH29" s="84"/>
      <c r="ENI29" s="84"/>
      <c r="ENJ29" s="84"/>
      <c r="ENK29" s="84"/>
      <c r="ENL29" s="84"/>
      <c r="ENM29" s="84"/>
      <c r="ENN29" s="84"/>
      <c r="ENO29" s="84"/>
      <c r="ENP29" s="84"/>
      <c r="ENQ29" s="84"/>
      <c r="ENR29" s="84"/>
      <c r="ENS29" s="84"/>
      <c r="ENT29" s="84"/>
      <c r="ENU29" s="84"/>
      <c r="ENV29" s="84"/>
      <c r="ENW29" s="84"/>
      <c r="ENX29" s="84"/>
      <c r="ENY29" s="84"/>
      <c r="ENZ29" s="84"/>
      <c r="EOA29" s="84"/>
      <c r="EOB29" s="84"/>
      <c r="EOC29" s="84"/>
      <c r="EOD29" s="84"/>
      <c r="EOE29" s="84"/>
      <c r="EOF29" s="84"/>
      <c r="EOG29" s="84"/>
      <c r="EOH29" s="84"/>
      <c r="EOI29" s="84"/>
      <c r="EOJ29" s="84"/>
      <c r="EOK29" s="84"/>
      <c r="EOL29" s="84"/>
      <c r="EOM29" s="84"/>
      <c r="EON29" s="84"/>
      <c r="EOO29" s="84"/>
      <c r="EOP29" s="84"/>
      <c r="EOQ29" s="84"/>
      <c r="EOR29" s="84"/>
      <c r="EOS29" s="84"/>
      <c r="EOT29" s="84"/>
      <c r="EOU29" s="84"/>
      <c r="EOV29" s="84"/>
      <c r="EOW29" s="84"/>
      <c r="EOX29" s="84"/>
      <c r="EOY29" s="84"/>
      <c r="EOZ29" s="84"/>
      <c r="EPA29" s="84"/>
      <c r="EPB29" s="84"/>
      <c r="EPC29" s="84"/>
      <c r="EPD29" s="84"/>
      <c r="EPE29" s="84"/>
      <c r="EPF29" s="84"/>
      <c r="EPG29" s="84"/>
      <c r="EPH29" s="84"/>
      <c r="EPI29" s="84"/>
      <c r="EPJ29" s="84"/>
      <c r="EPK29" s="84"/>
      <c r="EPL29" s="84"/>
      <c r="EPM29" s="84"/>
      <c r="EPN29" s="84"/>
      <c r="EPO29" s="84"/>
      <c r="EPP29" s="84"/>
      <c r="EPQ29" s="84"/>
      <c r="EPR29" s="84"/>
      <c r="EPS29" s="84"/>
      <c r="EPT29" s="84"/>
      <c r="EPU29" s="84"/>
      <c r="EPV29" s="84"/>
      <c r="EPW29" s="84"/>
      <c r="EPX29" s="84"/>
      <c r="EPY29" s="84"/>
      <c r="EPZ29" s="84"/>
      <c r="EQA29" s="84"/>
      <c r="EQB29" s="84"/>
      <c r="EQC29" s="84"/>
      <c r="EQD29" s="84"/>
      <c r="EQE29" s="84"/>
      <c r="EQF29" s="84"/>
      <c r="EQG29" s="84"/>
      <c r="EQH29" s="84"/>
      <c r="EQI29" s="84"/>
      <c r="EQJ29" s="84"/>
      <c r="EQK29" s="84"/>
      <c r="EQL29" s="84"/>
      <c r="EQM29" s="84"/>
      <c r="EQN29" s="84"/>
      <c r="EQO29" s="84"/>
      <c r="EQP29" s="84"/>
      <c r="EQQ29" s="84"/>
      <c r="EQR29" s="84"/>
      <c r="EQS29" s="84"/>
      <c r="EQT29" s="84"/>
      <c r="EQU29" s="84"/>
      <c r="EQV29" s="84"/>
      <c r="EQW29" s="84"/>
      <c r="EQX29" s="84"/>
      <c r="EQY29" s="84"/>
      <c r="EQZ29" s="84"/>
      <c r="ERA29" s="84"/>
      <c r="ERB29" s="84"/>
      <c r="ERC29" s="84"/>
      <c r="ERD29" s="84"/>
      <c r="ERE29" s="84"/>
      <c r="ERF29" s="84"/>
      <c r="ERG29" s="84"/>
      <c r="ERH29" s="84"/>
      <c r="ERI29" s="84"/>
      <c r="ERJ29" s="84"/>
      <c r="ERK29" s="84"/>
      <c r="ERL29" s="84"/>
      <c r="ERM29" s="84"/>
      <c r="ERN29" s="84"/>
      <c r="ERO29" s="84"/>
      <c r="ERP29" s="84"/>
      <c r="ERQ29" s="84"/>
      <c r="ERR29" s="84"/>
      <c r="ERS29" s="84"/>
      <c r="ERT29" s="84"/>
      <c r="ERU29" s="84"/>
      <c r="ERV29" s="84"/>
      <c r="ERW29" s="84"/>
      <c r="ERX29" s="84"/>
      <c r="ERY29" s="84"/>
      <c r="ERZ29" s="84"/>
      <c r="ESA29" s="84"/>
      <c r="ESB29" s="84"/>
      <c r="ESC29" s="84"/>
      <c r="ESD29" s="84"/>
      <c r="ESE29" s="84"/>
      <c r="ESF29" s="84"/>
      <c r="ESG29" s="84"/>
      <c r="ESH29" s="84"/>
      <c r="ESI29" s="84"/>
      <c r="ESJ29" s="84"/>
      <c r="ESK29" s="84"/>
      <c r="ESL29" s="84"/>
      <c r="ESM29" s="84"/>
      <c r="ESN29" s="84"/>
      <c r="ESO29" s="84"/>
      <c r="ESP29" s="84"/>
      <c r="ESQ29" s="84"/>
      <c r="ESR29" s="84"/>
      <c r="ESS29" s="84"/>
      <c r="EST29" s="84"/>
      <c r="ESU29" s="84"/>
      <c r="ESV29" s="84"/>
      <c r="ESW29" s="84"/>
      <c r="ESX29" s="84"/>
      <c r="ESY29" s="84"/>
      <c r="ESZ29" s="84"/>
      <c r="ETA29" s="84"/>
      <c r="ETB29" s="84"/>
      <c r="ETC29" s="84"/>
      <c r="ETD29" s="84"/>
      <c r="ETE29" s="84"/>
      <c r="ETF29" s="84"/>
      <c r="ETG29" s="84"/>
      <c r="ETH29" s="84"/>
      <c r="ETI29" s="84"/>
      <c r="ETJ29" s="84"/>
      <c r="ETK29" s="84"/>
      <c r="ETL29" s="84"/>
      <c r="ETM29" s="84"/>
      <c r="ETN29" s="84"/>
      <c r="ETO29" s="84"/>
      <c r="ETP29" s="84"/>
      <c r="ETQ29" s="84"/>
      <c r="ETR29" s="84"/>
      <c r="ETS29" s="84"/>
      <c r="ETT29" s="84"/>
      <c r="ETU29" s="84"/>
      <c r="ETV29" s="84"/>
      <c r="ETW29" s="84"/>
      <c r="ETX29" s="84"/>
      <c r="ETY29" s="84"/>
      <c r="ETZ29" s="84"/>
      <c r="EUA29" s="84"/>
      <c r="EUB29" s="84"/>
      <c r="EUC29" s="84"/>
      <c r="EUD29" s="84"/>
      <c r="EUE29" s="84"/>
      <c r="EUF29" s="84"/>
      <c r="EUG29" s="84"/>
      <c r="EUH29" s="84"/>
      <c r="EUI29" s="84"/>
      <c r="EUJ29" s="84"/>
      <c r="EUK29" s="84"/>
      <c r="EUL29" s="84"/>
      <c r="EUM29" s="84"/>
      <c r="EUN29" s="84"/>
      <c r="EUO29" s="84"/>
      <c r="EUP29" s="84"/>
      <c r="EUQ29" s="84"/>
      <c r="EUR29" s="84"/>
      <c r="EUS29" s="84"/>
      <c r="EUT29" s="84"/>
      <c r="EUU29" s="84"/>
      <c r="EUV29" s="84"/>
      <c r="EUW29" s="84"/>
      <c r="EUX29" s="84"/>
      <c r="EUY29" s="84"/>
      <c r="EUZ29" s="84"/>
      <c r="EVA29" s="84"/>
      <c r="EVB29" s="84"/>
      <c r="EVC29" s="84"/>
      <c r="EVD29" s="84"/>
      <c r="EVE29" s="84"/>
      <c r="EVF29" s="84"/>
      <c r="EVG29" s="84"/>
      <c r="EVH29" s="84"/>
      <c r="EVI29" s="84"/>
      <c r="EVJ29" s="84"/>
      <c r="EVK29" s="84"/>
      <c r="EVL29" s="84"/>
      <c r="EVM29" s="84"/>
      <c r="EVN29" s="84"/>
      <c r="EVO29" s="84"/>
      <c r="EVP29" s="84"/>
      <c r="EVQ29" s="84"/>
      <c r="EVR29" s="84"/>
      <c r="EVS29" s="84"/>
      <c r="EVT29" s="84"/>
      <c r="EVU29" s="84"/>
      <c r="EVV29" s="84"/>
      <c r="EVW29" s="84"/>
      <c r="EVX29" s="84"/>
      <c r="EVY29" s="84"/>
      <c r="EVZ29" s="84"/>
      <c r="EWA29" s="84"/>
      <c r="EWB29" s="84"/>
      <c r="EWC29" s="84"/>
      <c r="EWD29" s="84"/>
      <c r="EWE29" s="84"/>
      <c r="EWF29" s="84"/>
      <c r="EWG29" s="84"/>
      <c r="EWH29" s="84"/>
      <c r="EWI29" s="84"/>
      <c r="EWJ29" s="84"/>
      <c r="EWK29" s="84"/>
      <c r="EWL29" s="84"/>
      <c r="EWM29" s="84"/>
      <c r="EWN29" s="84"/>
      <c r="EWO29" s="84"/>
      <c r="EWP29" s="84"/>
      <c r="EWQ29" s="84"/>
      <c r="EWR29" s="84"/>
      <c r="EWS29" s="84"/>
      <c r="EWT29" s="84"/>
      <c r="EWU29" s="84"/>
      <c r="EWV29" s="84"/>
      <c r="EWW29" s="84"/>
      <c r="EWX29" s="84"/>
      <c r="EWY29" s="84"/>
      <c r="EWZ29" s="84"/>
      <c r="EXA29" s="84"/>
      <c r="EXB29" s="84"/>
      <c r="EXC29" s="84"/>
      <c r="EXD29" s="84"/>
      <c r="EXE29" s="84"/>
      <c r="EXF29" s="84"/>
      <c r="EXG29" s="84"/>
      <c r="EXH29" s="84"/>
      <c r="EXI29" s="84"/>
      <c r="EXJ29" s="84"/>
      <c r="EXK29" s="84"/>
      <c r="EXL29" s="84"/>
      <c r="EXM29" s="84"/>
      <c r="EXN29" s="84"/>
      <c r="EXO29" s="84"/>
      <c r="EXP29" s="84"/>
      <c r="EXQ29" s="84"/>
      <c r="EXR29" s="84"/>
      <c r="EXS29" s="84"/>
      <c r="EXT29" s="84"/>
      <c r="EXU29" s="84"/>
      <c r="EXV29" s="84"/>
      <c r="EXW29" s="84"/>
      <c r="EXX29" s="84"/>
      <c r="EXY29" s="84"/>
      <c r="EXZ29" s="84"/>
      <c r="EYA29" s="84"/>
      <c r="EYB29" s="84"/>
      <c r="EYC29" s="84"/>
      <c r="EYD29" s="84"/>
      <c r="EYE29" s="84"/>
      <c r="EYF29" s="84"/>
      <c r="EYG29" s="84"/>
      <c r="EYH29" s="84"/>
      <c r="EYI29" s="84"/>
      <c r="EYJ29" s="84"/>
      <c r="EYK29" s="84"/>
      <c r="EYL29" s="84"/>
      <c r="EYM29" s="84"/>
      <c r="EYN29" s="84"/>
      <c r="EYO29" s="84"/>
      <c r="EYP29" s="84"/>
      <c r="EYQ29" s="84"/>
      <c r="EYR29" s="84"/>
      <c r="EYS29" s="84"/>
      <c r="EYT29" s="84"/>
      <c r="EYU29" s="84"/>
      <c r="EYV29" s="84"/>
      <c r="EYW29" s="84"/>
      <c r="EYX29" s="84"/>
      <c r="EYY29" s="84"/>
      <c r="EYZ29" s="84"/>
      <c r="EZA29" s="84"/>
      <c r="EZB29" s="84"/>
      <c r="EZC29" s="84"/>
      <c r="EZD29" s="84"/>
      <c r="EZE29" s="84"/>
      <c r="EZF29" s="84"/>
      <c r="EZG29" s="84"/>
      <c r="EZH29" s="84"/>
      <c r="EZI29" s="84"/>
      <c r="EZJ29" s="84"/>
      <c r="EZK29" s="84"/>
      <c r="EZL29" s="84"/>
      <c r="EZM29" s="84"/>
      <c r="EZN29" s="84"/>
      <c r="EZO29" s="84"/>
      <c r="EZP29" s="84"/>
      <c r="EZQ29" s="84"/>
      <c r="EZR29" s="84"/>
      <c r="EZS29" s="84"/>
      <c r="EZT29" s="84"/>
      <c r="EZU29" s="84"/>
      <c r="EZV29" s="84"/>
      <c r="EZW29" s="84"/>
      <c r="EZX29" s="84"/>
      <c r="EZY29" s="84"/>
      <c r="EZZ29" s="84"/>
      <c r="FAA29" s="84"/>
      <c r="FAB29" s="84"/>
      <c r="FAC29" s="84"/>
      <c r="FAD29" s="84"/>
      <c r="FAE29" s="84"/>
      <c r="FAF29" s="84"/>
      <c r="FAG29" s="84"/>
      <c r="FAH29" s="84"/>
      <c r="FAI29" s="84"/>
      <c r="FAJ29" s="84"/>
      <c r="FAK29" s="84"/>
      <c r="FAL29" s="84"/>
      <c r="FAM29" s="84"/>
      <c r="FAN29" s="84"/>
      <c r="FAO29" s="84"/>
      <c r="FAP29" s="84"/>
      <c r="FAQ29" s="84"/>
      <c r="FAR29" s="84"/>
      <c r="FAS29" s="84"/>
      <c r="FAT29" s="84"/>
      <c r="FAU29" s="84"/>
      <c r="FAV29" s="84"/>
      <c r="FAW29" s="84"/>
      <c r="FAX29" s="84"/>
      <c r="FAY29" s="84"/>
      <c r="FAZ29" s="84"/>
      <c r="FBA29" s="84"/>
      <c r="FBB29" s="84"/>
      <c r="FBC29" s="84"/>
      <c r="FBD29" s="84"/>
      <c r="FBE29" s="84"/>
      <c r="FBF29" s="84"/>
      <c r="FBG29" s="84"/>
      <c r="FBH29" s="84"/>
      <c r="FBI29" s="84"/>
      <c r="FBJ29" s="84"/>
      <c r="FBK29" s="84"/>
      <c r="FBL29" s="84"/>
      <c r="FBM29" s="84"/>
      <c r="FBN29" s="84"/>
      <c r="FBO29" s="84"/>
      <c r="FBP29" s="84"/>
      <c r="FBQ29" s="84"/>
      <c r="FBR29" s="84"/>
      <c r="FBS29" s="84"/>
      <c r="FBT29" s="84"/>
      <c r="FBU29" s="84"/>
      <c r="FBV29" s="84"/>
      <c r="FBW29" s="84"/>
      <c r="FBX29" s="84"/>
      <c r="FBY29" s="84"/>
      <c r="FBZ29" s="84"/>
      <c r="FCA29" s="84"/>
      <c r="FCB29" s="84"/>
      <c r="FCC29" s="84"/>
      <c r="FCD29" s="84"/>
      <c r="FCE29" s="84"/>
      <c r="FCF29" s="84"/>
      <c r="FCG29" s="84"/>
      <c r="FCH29" s="84"/>
      <c r="FCI29" s="84"/>
      <c r="FCJ29" s="84"/>
      <c r="FCK29" s="84"/>
      <c r="FCL29" s="84"/>
      <c r="FCM29" s="84"/>
      <c r="FCN29" s="84"/>
      <c r="FCO29" s="84"/>
      <c r="FCP29" s="84"/>
      <c r="FCQ29" s="84"/>
      <c r="FCR29" s="84"/>
      <c r="FCS29" s="84"/>
      <c r="FCT29" s="84"/>
      <c r="FCU29" s="84"/>
      <c r="FCV29" s="84"/>
      <c r="FCW29" s="84"/>
      <c r="FCX29" s="84"/>
      <c r="FCY29" s="84"/>
      <c r="FCZ29" s="84"/>
      <c r="FDA29" s="84"/>
      <c r="FDB29" s="84"/>
      <c r="FDC29" s="84"/>
      <c r="FDD29" s="84"/>
      <c r="FDE29" s="84"/>
      <c r="FDF29" s="84"/>
      <c r="FDG29" s="84"/>
      <c r="FDH29" s="84"/>
      <c r="FDI29" s="84"/>
      <c r="FDJ29" s="84"/>
      <c r="FDK29" s="84"/>
      <c r="FDL29" s="84"/>
      <c r="FDM29" s="84"/>
      <c r="FDN29" s="84"/>
      <c r="FDO29" s="84"/>
      <c r="FDP29" s="84"/>
      <c r="FDQ29" s="84"/>
      <c r="FDR29" s="84"/>
      <c r="FDS29" s="84"/>
      <c r="FDT29" s="84"/>
      <c r="FDU29" s="84"/>
      <c r="FDV29" s="84"/>
      <c r="FDW29" s="84"/>
      <c r="FDX29" s="84"/>
      <c r="FDY29" s="84"/>
      <c r="FDZ29" s="84"/>
      <c r="FEA29" s="84"/>
      <c r="FEB29" s="84"/>
      <c r="FEC29" s="84"/>
      <c r="FED29" s="84"/>
      <c r="FEE29" s="84"/>
      <c r="FEF29" s="84"/>
      <c r="FEG29" s="84"/>
      <c r="FEH29" s="84"/>
      <c r="FEI29" s="84"/>
      <c r="FEJ29" s="84"/>
      <c r="FEK29" s="84"/>
      <c r="FEL29" s="84"/>
      <c r="FEM29" s="84"/>
      <c r="FEN29" s="84"/>
      <c r="FEO29" s="84"/>
      <c r="FEP29" s="84"/>
      <c r="FEQ29" s="84"/>
      <c r="FER29" s="84"/>
      <c r="FES29" s="84"/>
      <c r="FET29" s="84"/>
      <c r="FEU29" s="84"/>
      <c r="FEV29" s="84"/>
      <c r="FEW29" s="84"/>
      <c r="FEX29" s="84"/>
      <c r="FEY29" s="84"/>
      <c r="FEZ29" s="84"/>
      <c r="FFA29" s="84"/>
      <c r="FFB29" s="84"/>
      <c r="FFC29" s="84"/>
      <c r="FFD29" s="84"/>
      <c r="FFE29" s="84"/>
      <c r="FFF29" s="84"/>
      <c r="FFG29" s="84"/>
      <c r="FFH29" s="84"/>
      <c r="FFI29" s="84"/>
      <c r="FFJ29" s="84"/>
      <c r="FFK29" s="84"/>
      <c r="FFL29" s="84"/>
      <c r="FFM29" s="84"/>
      <c r="FFN29" s="84"/>
      <c r="FFO29" s="84"/>
      <c r="FFP29" s="84"/>
      <c r="FFQ29" s="84"/>
      <c r="FFR29" s="84"/>
      <c r="FFS29" s="84"/>
      <c r="FFT29" s="84"/>
      <c r="FFU29" s="84"/>
      <c r="FFV29" s="84"/>
      <c r="FFW29" s="84"/>
      <c r="FFX29" s="84"/>
      <c r="FFY29" s="84"/>
      <c r="FFZ29" s="84"/>
      <c r="FGA29" s="84"/>
      <c r="FGB29" s="84"/>
      <c r="FGC29" s="84"/>
      <c r="FGD29" s="84"/>
      <c r="FGE29" s="84"/>
      <c r="FGF29" s="84"/>
      <c r="FGG29" s="84"/>
      <c r="FGH29" s="84"/>
      <c r="FGI29" s="84"/>
      <c r="FGJ29" s="84"/>
      <c r="FGK29" s="84"/>
      <c r="FGL29" s="84"/>
      <c r="FGM29" s="84"/>
      <c r="FGN29" s="84"/>
      <c r="FGO29" s="84"/>
      <c r="FGP29" s="84"/>
      <c r="FGQ29" s="84"/>
      <c r="FGR29" s="84"/>
      <c r="FGS29" s="84"/>
      <c r="FGT29" s="84"/>
      <c r="FGU29" s="84"/>
      <c r="FGV29" s="84"/>
      <c r="FGW29" s="84"/>
      <c r="FGX29" s="84"/>
      <c r="FGY29" s="84"/>
      <c r="FGZ29" s="84"/>
      <c r="FHA29" s="84"/>
      <c r="FHB29" s="84"/>
      <c r="FHC29" s="84"/>
      <c r="FHD29" s="84"/>
      <c r="FHE29" s="84"/>
      <c r="FHF29" s="84"/>
      <c r="FHG29" s="84"/>
      <c r="FHH29" s="84"/>
      <c r="FHI29" s="84"/>
      <c r="FHJ29" s="84"/>
      <c r="FHK29" s="84"/>
      <c r="FHL29" s="84"/>
      <c r="FHM29" s="84"/>
      <c r="FHN29" s="84"/>
      <c r="FHO29" s="84"/>
      <c r="FHP29" s="84"/>
      <c r="FHQ29" s="84"/>
      <c r="FHR29" s="84"/>
      <c r="FHS29" s="84"/>
      <c r="FHT29" s="84"/>
      <c r="FHU29" s="84"/>
      <c r="FHV29" s="84"/>
      <c r="FHW29" s="84"/>
      <c r="FHX29" s="84"/>
      <c r="FHY29" s="84"/>
      <c r="FHZ29" s="84"/>
      <c r="FIA29" s="84"/>
      <c r="FIB29" s="84"/>
      <c r="FIC29" s="84"/>
      <c r="FID29" s="84"/>
      <c r="FIE29" s="84"/>
      <c r="FIF29" s="84"/>
      <c r="FIG29" s="84"/>
      <c r="FIH29" s="84"/>
      <c r="FII29" s="84"/>
      <c r="FIJ29" s="84"/>
      <c r="FIK29" s="84"/>
      <c r="FIL29" s="84"/>
      <c r="FIM29" s="84"/>
      <c r="FIN29" s="84"/>
      <c r="FIO29" s="84"/>
      <c r="FIP29" s="84"/>
      <c r="FIQ29" s="84"/>
      <c r="FIR29" s="84"/>
      <c r="FIS29" s="84"/>
      <c r="FIT29" s="84"/>
      <c r="FIU29" s="84"/>
      <c r="FIV29" s="84"/>
      <c r="FIW29" s="84"/>
      <c r="FIX29" s="84"/>
      <c r="FIY29" s="84"/>
      <c r="FIZ29" s="84"/>
      <c r="FJA29" s="84"/>
      <c r="FJB29" s="84"/>
      <c r="FJC29" s="84"/>
      <c r="FJD29" s="84"/>
      <c r="FJE29" s="84"/>
      <c r="FJF29" s="84"/>
      <c r="FJG29" s="84"/>
      <c r="FJH29" s="84"/>
      <c r="FJI29" s="84"/>
      <c r="FJJ29" s="84"/>
      <c r="FJK29" s="84"/>
      <c r="FJL29" s="84"/>
      <c r="FJM29" s="84"/>
      <c r="FJN29" s="84"/>
      <c r="FJO29" s="84"/>
      <c r="FJP29" s="84"/>
      <c r="FJQ29" s="84"/>
      <c r="FJR29" s="84"/>
      <c r="FJS29" s="84"/>
      <c r="FJT29" s="84"/>
      <c r="FJU29" s="84"/>
      <c r="FJV29" s="84"/>
      <c r="FJW29" s="84"/>
      <c r="FJX29" s="84"/>
      <c r="FJY29" s="84"/>
      <c r="FJZ29" s="84"/>
      <c r="FKA29" s="84"/>
      <c r="FKB29" s="84"/>
      <c r="FKC29" s="84"/>
      <c r="FKD29" s="84"/>
      <c r="FKE29" s="84"/>
      <c r="FKF29" s="84"/>
      <c r="FKG29" s="84"/>
      <c r="FKH29" s="84"/>
      <c r="FKI29" s="84"/>
      <c r="FKJ29" s="84"/>
      <c r="FKK29" s="84"/>
      <c r="FKL29" s="84"/>
      <c r="FKM29" s="84"/>
      <c r="FKN29" s="84"/>
      <c r="FKO29" s="84"/>
      <c r="FKP29" s="84"/>
      <c r="FKQ29" s="84"/>
      <c r="FKR29" s="84"/>
      <c r="FKS29" s="84"/>
      <c r="FKT29" s="84"/>
      <c r="FKU29" s="84"/>
      <c r="FKV29" s="84"/>
      <c r="FKW29" s="84"/>
      <c r="FKX29" s="84"/>
      <c r="FKY29" s="84"/>
      <c r="FKZ29" s="84"/>
      <c r="FLA29" s="84"/>
      <c r="FLB29" s="84"/>
      <c r="FLC29" s="84"/>
      <c r="FLD29" s="84"/>
      <c r="FLE29" s="84"/>
      <c r="FLF29" s="84"/>
      <c r="FLG29" s="84"/>
      <c r="FLH29" s="84"/>
      <c r="FLI29" s="84"/>
      <c r="FLJ29" s="84"/>
      <c r="FLK29" s="84"/>
      <c r="FLL29" s="84"/>
      <c r="FLM29" s="84"/>
      <c r="FLN29" s="84"/>
      <c r="FLO29" s="84"/>
      <c r="FLP29" s="84"/>
      <c r="FLQ29" s="84"/>
      <c r="FLR29" s="84"/>
      <c r="FLS29" s="84"/>
      <c r="FLT29" s="84"/>
      <c r="FLU29" s="84"/>
      <c r="FLV29" s="84"/>
      <c r="FLW29" s="84"/>
      <c r="FLX29" s="84"/>
      <c r="FLY29" s="84"/>
      <c r="FLZ29" s="84"/>
      <c r="FMA29" s="84"/>
      <c r="FMB29" s="84"/>
      <c r="FMC29" s="84"/>
      <c r="FMD29" s="84"/>
      <c r="FME29" s="84"/>
      <c r="FMF29" s="84"/>
      <c r="FMG29" s="84"/>
      <c r="FMH29" s="84"/>
      <c r="FMI29" s="84"/>
      <c r="FMJ29" s="84"/>
      <c r="FMK29" s="84"/>
      <c r="FML29" s="84"/>
      <c r="FMM29" s="84"/>
      <c r="FMN29" s="84"/>
      <c r="FMO29" s="84"/>
      <c r="FMP29" s="84"/>
      <c r="FMQ29" s="84"/>
      <c r="FMR29" s="84"/>
      <c r="FMS29" s="84"/>
      <c r="FMT29" s="84"/>
      <c r="FMU29" s="84"/>
      <c r="FMV29" s="84"/>
      <c r="FMW29" s="84"/>
      <c r="FMX29" s="84"/>
      <c r="FMY29" s="84"/>
      <c r="FMZ29" s="84"/>
      <c r="FNA29" s="84"/>
      <c r="FNB29" s="84"/>
      <c r="FNC29" s="84"/>
      <c r="FND29" s="84"/>
      <c r="FNE29" s="84"/>
      <c r="FNF29" s="84"/>
      <c r="FNG29" s="84"/>
      <c r="FNH29" s="84"/>
      <c r="FNI29" s="84"/>
      <c r="FNJ29" s="84"/>
      <c r="FNK29" s="84"/>
      <c r="FNL29" s="84"/>
      <c r="FNM29" s="84"/>
      <c r="FNN29" s="84"/>
      <c r="FNO29" s="84"/>
      <c r="FNP29" s="84"/>
      <c r="FNQ29" s="84"/>
      <c r="FNR29" s="84"/>
      <c r="FNS29" s="84"/>
      <c r="FNT29" s="84"/>
      <c r="FNU29" s="84"/>
      <c r="FNV29" s="84"/>
      <c r="FNW29" s="84"/>
      <c r="FNX29" s="84"/>
      <c r="FNY29" s="84"/>
      <c r="FNZ29" s="84"/>
      <c r="FOA29" s="84"/>
      <c r="FOB29" s="84"/>
      <c r="FOC29" s="84"/>
      <c r="FOD29" s="84"/>
      <c r="FOE29" s="84"/>
      <c r="FOF29" s="84"/>
      <c r="FOG29" s="84"/>
      <c r="FOH29" s="84"/>
      <c r="FOI29" s="84"/>
      <c r="FOJ29" s="84"/>
      <c r="FOK29" s="84"/>
      <c r="FOL29" s="84"/>
      <c r="FOM29" s="84"/>
      <c r="FON29" s="84"/>
      <c r="FOO29" s="84"/>
      <c r="FOP29" s="84"/>
      <c r="FOQ29" s="84"/>
      <c r="FOR29" s="84"/>
      <c r="FOS29" s="84"/>
      <c r="FOT29" s="84"/>
      <c r="FOU29" s="84"/>
      <c r="FOV29" s="84"/>
      <c r="FOW29" s="84"/>
      <c r="FOX29" s="84"/>
      <c r="FOY29" s="84"/>
      <c r="FOZ29" s="84"/>
      <c r="FPA29" s="84"/>
      <c r="FPB29" s="84"/>
      <c r="FPC29" s="84"/>
      <c r="FPD29" s="84"/>
      <c r="FPE29" s="84"/>
      <c r="FPF29" s="84"/>
      <c r="FPG29" s="84"/>
      <c r="FPH29" s="84"/>
      <c r="FPI29" s="84"/>
      <c r="FPJ29" s="84"/>
      <c r="FPK29" s="84"/>
      <c r="FPL29" s="84"/>
      <c r="FPM29" s="84"/>
      <c r="FPN29" s="84"/>
      <c r="FPO29" s="84"/>
      <c r="FPP29" s="84"/>
      <c r="FPQ29" s="84"/>
      <c r="FPR29" s="84"/>
      <c r="FPS29" s="84"/>
      <c r="FPT29" s="84"/>
      <c r="FPU29" s="84"/>
      <c r="FPV29" s="84"/>
      <c r="FPW29" s="84"/>
      <c r="FPX29" s="84"/>
      <c r="FPY29" s="84"/>
      <c r="FPZ29" s="84"/>
      <c r="FQA29" s="84"/>
      <c r="FQB29" s="84"/>
      <c r="FQC29" s="84"/>
      <c r="FQD29" s="84"/>
      <c r="FQE29" s="84"/>
      <c r="FQF29" s="84"/>
      <c r="FQG29" s="84"/>
      <c r="FQH29" s="84"/>
      <c r="FQI29" s="84"/>
      <c r="FQJ29" s="84"/>
      <c r="FQK29" s="84"/>
      <c r="FQL29" s="84"/>
      <c r="FQM29" s="84"/>
      <c r="FQN29" s="84"/>
      <c r="FQO29" s="84"/>
      <c r="FQP29" s="84"/>
      <c r="FQQ29" s="84"/>
      <c r="FQR29" s="84"/>
      <c r="FQS29" s="84"/>
      <c r="FQT29" s="84"/>
      <c r="FQU29" s="84"/>
      <c r="FQV29" s="84"/>
      <c r="FQW29" s="84"/>
      <c r="FQX29" s="84"/>
      <c r="FQY29" s="84"/>
      <c r="FQZ29" s="84"/>
      <c r="FRA29" s="84"/>
      <c r="FRB29" s="84"/>
      <c r="FRC29" s="84"/>
      <c r="FRD29" s="84"/>
      <c r="FRE29" s="84"/>
      <c r="FRF29" s="84"/>
      <c r="FRG29" s="84"/>
      <c r="FRH29" s="84"/>
      <c r="FRI29" s="84"/>
      <c r="FRJ29" s="84"/>
      <c r="FRK29" s="84"/>
      <c r="FRL29" s="84"/>
      <c r="FRM29" s="84"/>
      <c r="FRN29" s="84"/>
      <c r="FRO29" s="84"/>
      <c r="FRP29" s="84"/>
      <c r="FRQ29" s="84"/>
      <c r="FRR29" s="84"/>
      <c r="FRS29" s="84"/>
      <c r="FRT29" s="84"/>
      <c r="FRU29" s="84"/>
      <c r="FRV29" s="84"/>
      <c r="FRW29" s="84"/>
      <c r="FRX29" s="84"/>
      <c r="FRY29" s="84"/>
      <c r="FRZ29" s="84"/>
      <c r="FSA29" s="84"/>
      <c r="FSB29" s="84"/>
      <c r="FSC29" s="84"/>
      <c r="FSD29" s="84"/>
      <c r="FSE29" s="84"/>
      <c r="FSF29" s="84"/>
      <c r="FSG29" s="84"/>
      <c r="FSH29" s="84"/>
      <c r="FSI29" s="84"/>
      <c r="FSJ29" s="84"/>
      <c r="FSK29" s="84"/>
      <c r="FSL29" s="84"/>
      <c r="FSM29" s="84"/>
      <c r="FSN29" s="84"/>
      <c r="FSO29" s="84"/>
      <c r="FSP29" s="84"/>
      <c r="FSQ29" s="84"/>
      <c r="FSR29" s="84"/>
      <c r="FSS29" s="84"/>
      <c r="FST29" s="84"/>
      <c r="FSU29" s="84"/>
      <c r="FSV29" s="84"/>
      <c r="FSW29" s="84"/>
      <c r="FSX29" s="84"/>
      <c r="FSY29" s="84"/>
      <c r="FSZ29" s="84"/>
      <c r="FTA29" s="84"/>
      <c r="FTB29" s="84"/>
      <c r="FTC29" s="84"/>
      <c r="FTD29" s="84"/>
      <c r="FTE29" s="84"/>
      <c r="FTF29" s="84"/>
      <c r="FTG29" s="84"/>
      <c r="FTH29" s="84"/>
      <c r="FTI29" s="84"/>
      <c r="FTJ29" s="84"/>
      <c r="FTK29" s="84"/>
      <c r="FTL29" s="84"/>
      <c r="FTM29" s="84"/>
      <c r="FTN29" s="84"/>
      <c r="FTO29" s="84"/>
      <c r="FTP29" s="84"/>
      <c r="FTQ29" s="84"/>
      <c r="FTR29" s="84"/>
      <c r="FTS29" s="84"/>
      <c r="FTT29" s="84"/>
      <c r="FTU29" s="84"/>
      <c r="FTV29" s="84"/>
      <c r="FTW29" s="84"/>
      <c r="FTX29" s="84"/>
      <c r="FTY29" s="84"/>
      <c r="FTZ29" s="84"/>
      <c r="FUA29" s="84"/>
      <c r="FUB29" s="84"/>
      <c r="FUC29" s="84"/>
      <c r="FUD29" s="84"/>
      <c r="FUE29" s="84"/>
      <c r="FUF29" s="84"/>
      <c r="FUG29" s="84"/>
      <c r="FUH29" s="84"/>
      <c r="FUI29" s="84"/>
      <c r="FUJ29" s="84"/>
      <c r="FUK29" s="84"/>
      <c r="FUL29" s="84"/>
      <c r="FUM29" s="84"/>
      <c r="FUN29" s="84"/>
      <c r="FUO29" s="84"/>
      <c r="FUP29" s="84"/>
      <c r="FUQ29" s="84"/>
      <c r="FUR29" s="84"/>
      <c r="FUS29" s="84"/>
      <c r="FUT29" s="84"/>
      <c r="FUU29" s="84"/>
      <c r="FUV29" s="84"/>
      <c r="FUW29" s="84"/>
      <c r="FUX29" s="84"/>
      <c r="FUY29" s="84"/>
      <c r="FUZ29" s="84"/>
      <c r="FVA29" s="84"/>
      <c r="FVB29" s="84"/>
      <c r="FVC29" s="84"/>
      <c r="FVD29" s="84"/>
      <c r="FVE29" s="84"/>
      <c r="FVF29" s="84"/>
      <c r="FVG29" s="84"/>
      <c r="FVH29" s="84"/>
      <c r="FVI29" s="84"/>
      <c r="FVJ29" s="84"/>
      <c r="FVK29" s="84"/>
      <c r="FVL29" s="84"/>
      <c r="FVM29" s="84"/>
      <c r="FVN29" s="84"/>
      <c r="FVO29" s="84"/>
      <c r="FVP29" s="84"/>
      <c r="FVQ29" s="84"/>
      <c r="FVR29" s="84"/>
      <c r="FVS29" s="84"/>
      <c r="FVT29" s="84"/>
      <c r="FVU29" s="84"/>
      <c r="FVV29" s="84"/>
      <c r="FVW29" s="84"/>
      <c r="FVX29" s="84"/>
      <c r="FVY29" s="84"/>
      <c r="FVZ29" s="84"/>
      <c r="FWA29" s="84"/>
      <c r="FWB29" s="84"/>
      <c r="FWC29" s="84"/>
      <c r="FWD29" s="84"/>
      <c r="FWE29" s="84"/>
      <c r="FWF29" s="84"/>
      <c r="FWG29" s="84"/>
      <c r="FWH29" s="84"/>
      <c r="FWI29" s="84"/>
      <c r="FWJ29" s="84"/>
      <c r="FWK29" s="84"/>
      <c r="FWL29" s="84"/>
      <c r="FWM29" s="84"/>
      <c r="FWN29" s="84"/>
      <c r="FWO29" s="84"/>
      <c r="FWP29" s="84"/>
      <c r="FWQ29" s="84"/>
      <c r="FWR29" s="84"/>
      <c r="FWS29" s="84"/>
      <c r="FWT29" s="84"/>
      <c r="FWU29" s="84"/>
      <c r="FWV29" s="84"/>
      <c r="FWW29" s="84"/>
      <c r="FWX29" s="84"/>
      <c r="FWY29" s="84"/>
      <c r="FWZ29" s="84"/>
      <c r="FXA29" s="84"/>
      <c r="FXB29" s="84"/>
      <c r="FXC29" s="84"/>
      <c r="FXD29" s="84"/>
      <c r="FXE29" s="84"/>
      <c r="FXF29" s="84"/>
      <c r="FXG29" s="84"/>
      <c r="FXH29" s="84"/>
      <c r="FXI29" s="84"/>
      <c r="FXJ29" s="84"/>
      <c r="FXK29" s="84"/>
      <c r="FXL29" s="84"/>
      <c r="FXM29" s="84"/>
      <c r="FXN29" s="84"/>
      <c r="FXO29" s="84"/>
      <c r="FXP29" s="84"/>
      <c r="FXQ29" s="84"/>
      <c r="FXR29" s="84"/>
      <c r="FXS29" s="84"/>
      <c r="FXT29" s="84"/>
      <c r="FXU29" s="84"/>
      <c r="FXV29" s="84"/>
      <c r="FXW29" s="84"/>
      <c r="FXX29" s="84"/>
      <c r="FXY29" s="84"/>
      <c r="FXZ29" s="84"/>
      <c r="FYA29" s="84"/>
      <c r="FYB29" s="84"/>
      <c r="FYC29" s="84"/>
      <c r="FYD29" s="84"/>
      <c r="FYE29" s="84"/>
      <c r="FYF29" s="84"/>
      <c r="FYG29" s="84"/>
      <c r="FYH29" s="84"/>
      <c r="FYI29" s="84"/>
      <c r="FYJ29" s="84"/>
      <c r="FYK29" s="84"/>
      <c r="FYL29" s="84"/>
      <c r="FYM29" s="84"/>
      <c r="FYN29" s="84"/>
      <c r="FYO29" s="84"/>
      <c r="FYP29" s="84"/>
      <c r="FYQ29" s="84"/>
      <c r="FYR29" s="84"/>
      <c r="FYS29" s="84"/>
      <c r="FYT29" s="84"/>
      <c r="FYU29" s="84"/>
      <c r="FYV29" s="84"/>
      <c r="FYW29" s="84"/>
      <c r="FYX29" s="84"/>
      <c r="FYY29" s="84"/>
      <c r="FYZ29" s="84"/>
      <c r="FZA29" s="84"/>
      <c r="FZB29" s="84"/>
      <c r="FZC29" s="84"/>
      <c r="FZD29" s="84"/>
      <c r="FZE29" s="84"/>
      <c r="FZF29" s="84"/>
      <c r="FZG29" s="84"/>
      <c r="FZH29" s="84"/>
      <c r="FZI29" s="84"/>
      <c r="FZJ29" s="84"/>
      <c r="FZK29" s="84"/>
      <c r="FZL29" s="84"/>
      <c r="FZM29" s="84"/>
      <c r="FZN29" s="84"/>
      <c r="FZO29" s="84"/>
      <c r="FZP29" s="84"/>
      <c r="FZQ29" s="84"/>
      <c r="FZR29" s="84"/>
      <c r="FZS29" s="84"/>
      <c r="FZT29" s="84"/>
      <c r="FZU29" s="84"/>
      <c r="FZV29" s="84"/>
      <c r="FZW29" s="84"/>
      <c r="FZX29" s="84"/>
      <c r="FZY29" s="84"/>
      <c r="FZZ29" s="84"/>
      <c r="GAA29" s="84"/>
      <c r="GAB29" s="84"/>
      <c r="GAC29" s="84"/>
      <c r="GAD29" s="84"/>
      <c r="GAE29" s="84"/>
      <c r="GAF29" s="84"/>
      <c r="GAG29" s="84"/>
      <c r="GAH29" s="84"/>
      <c r="GAI29" s="84"/>
      <c r="GAJ29" s="84"/>
      <c r="GAK29" s="84"/>
      <c r="GAL29" s="84"/>
      <c r="GAM29" s="84"/>
      <c r="GAN29" s="84"/>
      <c r="GAO29" s="84"/>
      <c r="GAP29" s="84"/>
      <c r="GAQ29" s="84"/>
      <c r="GAR29" s="84"/>
      <c r="GAS29" s="84"/>
      <c r="GAT29" s="84"/>
      <c r="GAU29" s="84"/>
      <c r="GAV29" s="84"/>
      <c r="GAW29" s="84"/>
      <c r="GAX29" s="84"/>
      <c r="GAY29" s="84"/>
      <c r="GAZ29" s="84"/>
      <c r="GBA29" s="84"/>
      <c r="GBB29" s="84"/>
      <c r="GBC29" s="84"/>
      <c r="GBD29" s="84"/>
      <c r="GBE29" s="84"/>
      <c r="GBF29" s="84"/>
      <c r="GBG29" s="84"/>
      <c r="GBH29" s="84"/>
      <c r="GBI29" s="84"/>
      <c r="GBJ29" s="84"/>
      <c r="GBK29" s="84"/>
      <c r="GBL29" s="84"/>
      <c r="GBM29" s="84"/>
      <c r="GBN29" s="84"/>
      <c r="GBO29" s="84"/>
      <c r="GBP29" s="84"/>
      <c r="GBQ29" s="84"/>
      <c r="GBR29" s="84"/>
      <c r="GBS29" s="84"/>
      <c r="GBT29" s="84"/>
      <c r="GBU29" s="84"/>
      <c r="GBV29" s="84"/>
      <c r="GBW29" s="84"/>
      <c r="GBX29" s="84"/>
      <c r="GBY29" s="84"/>
      <c r="GBZ29" s="84"/>
      <c r="GCA29" s="84"/>
      <c r="GCB29" s="84"/>
      <c r="GCC29" s="84"/>
      <c r="GCD29" s="84"/>
      <c r="GCE29" s="84"/>
      <c r="GCF29" s="84"/>
      <c r="GCG29" s="84"/>
      <c r="GCH29" s="84"/>
      <c r="GCI29" s="84"/>
      <c r="GCJ29" s="84"/>
      <c r="GCK29" s="84"/>
      <c r="GCL29" s="84"/>
      <c r="GCM29" s="84"/>
      <c r="GCN29" s="84"/>
      <c r="GCO29" s="84"/>
      <c r="GCP29" s="84"/>
      <c r="GCQ29" s="84"/>
      <c r="GCR29" s="84"/>
      <c r="GCS29" s="84"/>
      <c r="GCT29" s="84"/>
      <c r="GCU29" s="84"/>
      <c r="GCV29" s="84"/>
      <c r="GCW29" s="84"/>
      <c r="GCX29" s="84"/>
      <c r="GCY29" s="84"/>
      <c r="GCZ29" s="84"/>
      <c r="GDA29" s="84"/>
      <c r="GDB29" s="84"/>
      <c r="GDC29" s="84"/>
      <c r="GDD29" s="84"/>
      <c r="GDE29" s="84"/>
      <c r="GDF29" s="84"/>
      <c r="GDG29" s="84"/>
      <c r="GDH29" s="84"/>
      <c r="GDI29" s="84"/>
      <c r="GDJ29" s="84"/>
      <c r="GDK29" s="84"/>
      <c r="GDL29" s="84"/>
      <c r="GDM29" s="84"/>
      <c r="GDN29" s="84"/>
      <c r="GDO29" s="84"/>
      <c r="GDP29" s="84"/>
      <c r="GDQ29" s="84"/>
      <c r="GDR29" s="84"/>
      <c r="GDS29" s="84"/>
      <c r="GDT29" s="84"/>
      <c r="GDU29" s="84"/>
      <c r="GDV29" s="84"/>
      <c r="GDW29" s="84"/>
      <c r="GDX29" s="84"/>
      <c r="GDY29" s="84"/>
      <c r="GDZ29" s="84"/>
      <c r="GEA29" s="84"/>
      <c r="GEB29" s="84"/>
      <c r="GEC29" s="84"/>
      <c r="GED29" s="84"/>
      <c r="GEE29" s="84"/>
      <c r="GEF29" s="84"/>
      <c r="GEG29" s="84"/>
      <c r="GEH29" s="84"/>
      <c r="GEI29" s="84"/>
      <c r="GEJ29" s="84"/>
      <c r="GEK29" s="84"/>
      <c r="GEL29" s="84"/>
      <c r="GEM29" s="84"/>
      <c r="GEN29" s="84"/>
      <c r="GEO29" s="84"/>
      <c r="GEP29" s="84"/>
      <c r="GEQ29" s="84"/>
      <c r="GER29" s="84"/>
      <c r="GES29" s="84"/>
      <c r="GET29" s="84"/>
      <c r="GEU29" s="84"/>
      <c r="GEV29" s="84"/>
      <c r="GEW29" s="84"/>
      <c r="GEX29" s="84"/>
      <c r="GEY29" s="84"/>
      <c r="GEZ29" s="84"/>
      <c r="GFA29" s="84"/>
      <c r="GFB29" s="84"/>
      <c r="GFC29" s="84"/>
      <c r="GFD29" s="84"/>
      <c r="GFE29" s="84"/>
      <c r="GFF29" s="84"/>
      <c r="GFG29" s="84"/>
      <c r="GFH29" s="84"/>
      <c r="GFI29" s="84"/>
      <c r="GFJ29" s="84"/>
      <c r="GFK29" s="84"/>
      <c r="GFL29" s="84"/>
      <c r="GFM29" s="84"/>
      <c r="GFN29" s="84"/>
      <c r="GFO29" s="84"/>
      <c r="GFP29" s="84"/>
      <c r="GFQ29" s="84"/>
      <c r="GFR29" s="84"/>
      <c r="GFS29" s="84"/>
      <c r="GFT29" s="84"/>
      <c r="GFU29" s="84"/>
      <c r="GFV29" s="84"/>
      <c r="GFW29" s="84"/>
      <c r="GFX29" s="84"/>
      <c r="GFY29" s="84"/>
      <c r="GFZ29" s="84"/>
      <c r="GGA29" s="84"/>
      <c r="GGB29" s="84"/>
      <c r="GGC29" s="84"/>
      <c r="GGD29" s="84"/>
      <c r="GGE29" s="84"/>
      <c r="GGF29" s="84"/>
      <c r="GGG29" s="84"/>
      <c r="GGH29" s="84"/>
      <c r="GGI29" s="84"/>
      <c r="GGJ29" s="84"/>
      <c r="GGK29" s="84"/>
      <c r="GGL29" s="84"/>
      <c r="GGM29" s="84"/>
      <c r="GGN29" s="84"/>
      <c r="GGO29" s="84"/>
      <c r="GGP29" s="84"/>
      <c r="GGQ29" s="84"/>
      <c r="GGR29" s="84"/>
      <c r="GGS29" s="84"/>
      <c r="GGT29" s="84"/>
      <c r="GGU29" s="84"/>
      <c r="GGV29" s="84"/>
      <c r="GGW29" s="84"/>
      <c r="GGX29" s="84"/>
      <c r="GGY29" s="84"/>
      <c r="GGZ29" s="84"/>
      <c r="GHA29" s="84"/>
      <c r="GHB29" s="84"/>
      <c r="GHC29" s="84"/>
      <c r="GHD29" s="84"/>
      <c r="GHE29" s="84"/>
      <c r="GHF29" s="84"/>
      <c r="GHG29" s="84"/>
      <c r="GHH29" s="84"/>
      <c r="GHI29" s="84"/>
      <c r="GHJ29" s="84"/>
      <c r="GHK29" s="84"/>
      <c r="GHL29" s="84"/>
      <c r="GHM29" s="84"/>
      <c r="GHN29" s="84"/>
      <c r="GHO29" s="84"/>
      <c r="GHP29" s="84"/>
      <c r="GHQ29" s="84"/>
      <c r="GHR29" s="84"/>
      <c r="GHS29" s="84"/>
      <c r="GHT29" s="84"/>
      <c r="GHU29" s="84"/>
      <c r="GHV29" s="84"/>
      <c r="GHW29" s="84"/>
      <c r="GHX29" s="84"/>
      <c r="GHY29" s="84"/>
      <c r="GHZ29" s="84"/>
      <c r="GIA29" s="84"/>
      <c r="GIB29" s="84"/>
      <c r="GIC29" s="84"/>
      <c r="GID29" s="84"/>
      <c r="GIE29" s="84"/>
      <c r="GIF29" s="84"/>
      <c r="GIG29" s="84"/>
      <c r="GIH29" s="84"/>
      <c r="GII29" s="84"/>
      <c r="GIJ29" s="84"/>
      <c r="GIK29" s="84"/>
      <c r="GIL29" s="84"/>
      <c r="GIM29" s="84"/>
      <c r="GIN29" s="84"/>
      <c r="GIO29" s="84"/>
      <c r="GIP29" s="84"/>
      <c r="GIQ29" s="84"/>
      <c r="GIR29" s="84"/>
      <c r="GIS29" s="84"/>
      <c r="GIT29" s="84"/>
      <c r="GIU29" s="84"/>
      <c r="GIV29" s="84"/>
      <c r="GIW29" s="84"/>
      <c r="GIX29" s="84"/>
      <c r="GIY29" s="84"/>
      <c r="GIZ29" s="84"/>
      <c r="GJA29" s="84"/>
      <c r="GJB29" s="84"/>
      <c r="GJC29" s="84"/>
      <c r="GJD29" s="84"/>
      <c r="GJE29" s="84"/>
      <c r="GJF29" s="84"/>
      <c r="GJG29" s="84"/>
      <c r="GJH29" s="84"/>
      <c r="GJI29" s="84"/>
      <c r="GJJ29" s="84"/>
      <c r="GJK29" s="84"/>
      <c r="GJL29" s="84"/>
      <c r="GJM29" s="84"/>
      <c r="GJN29" s="84"/>
      <c r="GJO29" s="84"/>
      <c r="GJP29" s="84"/>
      <c r="GJQ29" s="84"/>
      <c r="GJR29" s="84"/>
      <c r="GJS29" s="84"/>
      <c r="GJT29" s="84"/>
      <c r="GJU29" s="84"/>
      <c r="GJV29" s="84"/>
      <c r="GJW29" s="84"/>
      <c r="GJX29" s="84"/>
      <c r="GJY29" s="84"/>
      <c r="GJZ29" s="84"/>
      <c r="GKA29" s="84"/>
      <c r="GKB29" s="84"/>
      <c r="GKC29" s="84"/>
      <c r="GKD29" s="84"/>
      <c r="GKE29" s="84"/>
      <c r="GKF29" s="84"/>
      <c r="GKG29" s="84"/>
      <c r="GKH29" s="84"/>
      <c r="GKI29" s="84"/>
      <c r="GKJ29" s="84"/>
      <c r="GKK29" s="84"/>
      <c r="GKL29" s="84"/>
      <c r="GKM29" s="84"/>
      <c r="GKN29" s="84"/>
      <c r="GKO29" s="84"/>
      <c r="GKP29" s="84"/>
      <c r="GKQ29" s="84"/>
      <c r="GKR29" s="84"/>
      <c r="GKS29" s="84"/>
      <c r="GKT29" s="84"/>
      <c r="GKU29" s="84"/>
      <c r="GKV29" s="84"/>
      <c r="GKW29" s="84"/>
      <c r="GKX29" s="84"/>
      <c r="GKY29" s="84"/>
      <c r="GKZ29" s="84"/>
      <c r="GLA29" s="84"/>
      <c r="GLB29" s="84"/>
      <c r="GLC29" s="84"/>
      <c r="GLD29" s="84"/>
      <c r="GLE29" s="84"/>
      <c r="GLF29" s="84"/>
      <c r="GLG29" s="84"/>
      <c r="GLH29" s="84"/>
      <c r="GLI29" s="84"/>
      <c r="GLJ29" s="84"/>
      <c r="GLK29" s="84"/>
      <c r="GLL29" s="84"/>
      <c r="GLM29" s="84"/>
      <c r="GLN29" s="84"/>
      <c r="GLO29" s="84"/>
      <c r="GLP29" s="84"/>
      <c r="GLQ29" s="84"/>
      <c r="GLR29" s="84"/>
      <c r="GLS29" s="84"/>
      <c r="GLT29" s="84"/>
      <c r="GLU29" s="84"/>
      <c r="GLV29" s="84"/>
      <c r="GLW29" s="84"/>
      <c r="GLX29" s="84"/>
      <c r="GLY29" s="84"/>
      <c r="GLZ29" s="84"/>
      <c r="GMA29" s="84"/>
      <c r="GMB29" s="84"/>
      <c r="GMC29" s="84"/>
      <c r="GMD29" s="84"/>
      <c r="GME29" s="84"/>
      <c r="GMF29" s="84"/>
      <c r="GMG29" s="84"/>
      <c r="GMH29" s="84"/>
      <c r="GMI29" s="84"/>
      <c r="GMJ29" s="84"/>
      <c r="GMK29" s="84"/>
      <c r="GML29" s="84"/>
      <c r="GMM29" s="84"/>
      <c r="GMN29" s="84"/>
      <c r="GMO29" s="84"/>
      <c r="GMP29" s="84"/>
      <c r="GMQ29" s="84"/>
      <c r="GMR29" s="84"/>
      <c r="GMS29" s="84"/>
      <c r="GMT29" s="84"/>
      <c r="GMU29" s="84"/>
      <c r="GMV29" s="84"/>
      <c r="GMW29" s="84"/>
      <c r="GMX29" s="84"/>
      <c r="GMY29" s="84"/>
      <c r="GMZ29" s="84"/>
      <c r="GNA29" s="84"/>
      <c r="GNB29" s="84"/>
      <c r="GNC29" s="84"/>
      <c r="GND29" s="84"/>
      <c r="GNE29" s="84"/>
      <c r="GNF29" s="84"/>
      <c r="GNG29" s="84"/>
      <c r="GNH29" s="84"/>
      <c r="GNI29" s="84"/>
      <c r="GNJ29" s="84"/>
      <c r="GNK29" s="84"/>
      <c r="GNL29" s="84"/>
      <c r="GNM29" s="84"/>
      <c r="GNN29" s="84"/>
      <c r="GNO29" s="84"/>
      <c r="GNP29" s="84"/>
      <c r="GNQ29" s="84"/>
      <c r="GNR29" s="84"/>
      <c r="GNS29" s="84"/>
      <c r="GNT29" s="84"/>
      <c r="GNU29" s="84"/>
      <c r="GNV29" s="84"/>
      <c r="GNW29" s="84"/>
      <c r="GNX29" s="84"/>
      <c r="GNY29" s="84"/>
      <c r="GNZ29" s="84"/>
      <c r="GOA29" s="84"/>
      <c r="GOB29" s="84"/>
      <c r="GOC29" s="84"/>
      <c r="GOD29" s="84"/>
      <c r="GOE29" s="84"/>
      <c r="GOF29" s="84"/>
      <c r="GOG29" s="84"/>
      <c r="GOH29" s="84"/>
      <c r="GOI29" s="84"/>
      <c r="GOJ29" s="84"/>
      <c r="GOK29" s="84"/>
      <c r="GOL29" s="84"/>
      <c r="GOM29" s="84"/>
      <c r="GON29" s="84"/>
      <c r="GOO29" s="84"/>
      <c r="GOP29" s="84"/>
      <c r="GOQ29" s="84"/>
      <c r="GOR29" s="84"/>
      <c r="GOS29" s="84"/>
      <c r="GOT29" s="84"/>
      <c r="GOU29" s="84"/>
      <c r="GOV29" s="84"/>
      <c r="GOW29" s="84"/>
      <c r="GOX29" s="84"/>
      <c r="GOY29" s="84"/>
      <c r="GOZ29" s="84"/>
      <c r="GPA29" s="84"/>
      <c r="GPB29" s="84"/>
      <c r="GPC29" s="84"/>
      <c r="GPD29" s="84"/>
      <c r="GPE29" s="84"/>
      <c r="GPF29" s="84"/>
      <c r="GPG29" s="84"/>
      <c r="GPH29" s="84"/>
      <c r="GPI29" s="84"/>
      <c r="GPJ29" s="84"/>
      <c r="GPK29" s="84"/>
      <c r="GPL29" s="84"/>
      <c r="GPM29" s="84"/>
      <c r="GPN29" s="84"/>
      <c r="GPO29" s="84"/>
      <c r="GPP29" s="84"/>
      <c r="GPQ29" s="84"/>
      <c r="GPR29" s="84"/>
      <c r="GPS29" s="84"/>
      <c r="GPT29" s="84"/>
      <c r="GPU29" s="84"/>
      <c r="GPV29" s="84"/>
      <c r="GPW29" s="84"/>
      <c r="GPX29" s="84"/>
      <c r="GPY29" s="84"/>
      <c r="GPZ29" s="84"/>
      <c r="GQA29" s="84"/>
      <c r="GQB29" s="84"/>
      <c r="GQC29" s="84"/>
      <c r="GQD29" s="84"/>
      <c r="GQE29" s="84"/>
      <c r="GQF29" s="84"/>
      <c r="GQG29" s="84"/>
      <c r="GQH29" s="84"/>
      <c r="GQI29" s="84"/>
      <c r="GQJ29" s="84"/>
      <c r="GQK29" s="84"/>
      <c r="GQL29" s="84"/>
      <c r="GQM29" s="84"/>
      <c r="GQN29" s="84"/>
      <c r="GQO29" s="84"/>
      <c r="GQP29" s="84"/>
      <c r="GQQ29" s="84"/>
      <c r="GQR29" s="84"/>
      <c r="GQS29" s="84"/>
      <c r="GQT29" s="84"/>
      <c r="GQU29" s="84"/>
      <c r="GQV29" s="84"/>
      <c r="GQW29" s="84"/>
      <c r="GQX29" s="84"/>
      <c r="GQY29" s="84"/>
      <c r="GQZ29" s="84"/>
      <c r="GRA29" s="84"/>
      <c r="GRB29" s="84"/>
      <c r="GRC29" s="84"/>
      <c r="GRD29" s="84"/>
      <c r="GRE29" s="84"/>
      <c r="GRF29" s="84"/>
      <c r="GRG29" s="84"/>
      <c r="GRH29" s="84"/>
      <c r="GRI29" s="84"/>
      <c r="GRJ29" s="84"/>
      <c r="GRK29" s="84"/>
      <c r="GRL29" s="84"/>
      <c r="GRM29" s="84"/>
      <c r="GRN29" s="84"/>
      <c r="GRO29" s="84"/>
      <c r="GRP29" s="84"/>
      <c r="GRQ29" s="84"/>
      <c r="GRR29" s="84"/>
      <c r="GRS29" s="84"/>
      <c r="GRT29" s="84"/>
      <c r="GRU29" s="84"/>
      <c r="GRV29" s="84"/>
      <c r="GRW29" s="84"/>
      <c r="GRX29" s="84"/>
      <c r="GRY29" s="84"/>
      <c r="GRZ29" s="84"/>
      <c r="GSA29" s="84"/>
      <c r="GSB29" s="84"/>
      <c r="GSC29" s="84"/>
      <c r="GSD29" s="84"/>
      <c r="GSE29" s="84"/>
      <c r="GSF29" s="84"/>
      <c r="GSG29" s="84"/>
      <c r="GSH29" s="84"/>
      <c r="GSI29" s="84"/>
      <c r="GSJ29" s="84"/>
      <c r="GSK29" s="84"/>
      <c r="GSL29" s="84"/>
      <c r="GSM29" s="84"/>
      <c r="GSN29" s="84"/>
      <c r="GSO29" s="84"/>
      <c r="GSP29" s="84"/>
      <c r="GSQ29" s="84"/>
      <c r="GSR29" s="84"/>
      <c r="GSS29" s="84"/>
      <c r="GST29" s="84"/>
      <c r="GSU29" s="84"/>
      <c r="GSV29" s="84"/>
      <c r="GSW29" s="84"/>
      <c r="GSX29" s="84"/>
      <c r="GSY29" s="84"/>
      <c r="GSZ29" s="84"/>
      <c r="GTA29" s="84"/>
      <c r="GTB29" s="84"/>
      <c r="GTC29" s="84"/>
      <c r="GTD29" s="84"/>
      <c r="GTE29" s="84"/>
      <c r="GTF29" s="84"/>
      <c r="GTG29" s="84"/>
      <c r="GTH29" s="84"/>
      <c r="GTI29" s="84"/>
      <c r="GTJ29" s="84"/>
      <c r="GTK29" s="84"/>
      <c r="GTL29" s="84"/>
      <c r="GTM29" s="84"/>
      <c r="GTN29" s="84"/>
      <c r="GTO29" s="84"/>
      <c r="GTP29" s="84"/>
      <c r="GTQ29" s="84"/>
      <c r="GTR29" s="84"/>
      <c r="GTS29" s="84"/>
      <c r="GTT29" s="84"/>
      <c r="GTU29" s="84"/>
      <c r="GTV29" s="84"/>
      <c r="GTW29" s="84"/>
      <c r="GTX29" s="84"/>
      <c r="GTY29" s="84"/>
      <c r="GTZ29" s="84"/>
      <c r="GUA29" s="84"/>
      <c r="GUB29" s="84"/>
      <c r="GUC29" s="84"/>
      <c r="GUD29" s="84"/>
      <c r="GUE29" s="84"/>
      <c r="GUF29" s="84"/>
      <c r="GUG29" s="84"/>
      <c r="GUH29" s="84"/>
      <c r="GUI29" s="84"/>
      <c r="GUJ29" s="84"/>
      <c r="GUK29" s="84"/>
      <c r="GUL29" s="84"/>
      <c r="GUM29" s="84"/>
      <c r="GUN29" s="84"/>
      <c r="GUO29" s="84"/>
      <c r="GUP29" s="84"/>
      <c r="GUQ29" s="84"/>
      <c r="GUR29" s="84"/>
      <c r="GUS29" s="84"/>
      <c r="GUT29" s="84"/>
      <c r="GUU29" s="84"/>
      <c r="GUV29" s="84"/>
      <c r="GUW29" s="84"/>
      <c r="GUX29" s="84"/>
      <c r="GUY29" s="84"/>
      <c r="GUZ29" s="84"/>
      <c r="GVA29" s="84"/>
      <c r="GVB29" s="84"/>
      <c r="GVC29" s="84"/>
      <c r="GVD29" s="84"/>
      <c r="GVE29" s="84"/>
      <c r="GVF29" s="84"/>
      <c r="GVG29" s="84"/>
      <c r="GVH29" s="84"/>
      <c r="GVI29" s="84"/>
      <c r="GVJ29" s="84"/>
      <c r="GVK29" s="84"/>
      <c r="GVL29" s="84"/>
      <c r="GVM29" s="84"/>
      <c r="GVN29" s="84"/>
      <c r="GVO29" s="84"/>
      <c r="GVP29" s="84"/>
      <c r="GVQ29" s="84"/>
      <c r="GVR29" s="84"/>
      <c r="GVS29" s="84"/>
      <c r="GVT29" s="84"/>
      <c r="GVU29" s="84"/>
      <c r="GVV29" s="84"/>
      <c r="GVW29" s="84"/>
      <c r="GVX29" s="84"/>
      <c r="GVY29" s="84"/>
      <c r="GVZ29" s="84"/>
      <c r="GWA29" s="84"/>
      <c r="GWB29" s="84"/>
      <c r="GWC29" s="84"/>
      <c r="GWD29" s="84"/>
      <c r="GWE29" s="84"/>
      <c r="GWF29" s="84"/>
      <c r="GWG29" s="84"/>
      <c r="GWH29" s="84"/>
      <c r="GWI29" s="84"/>
      <c r="GWJ29" s="84"/>
      <c r="GWK29" s="84"/>
      <c r="GWL29" s="84"/>
      <c r="GWM29" s="84"/>
      <c r="GWN29" s="84"/>
      <c r="GWO29" s="84"/>
      <c r="GWP29" s="84"/>
      <c r="GWQ29" s="84"/>
      <c r="GWR29" s="84"/>
      <c r="GWS29" s="84"/>
      <c r="GWT29" s="84"/>
      <c r="GWU29" s="84"/>
      <c r="GWV29" s="84"/>
      <c r="GWW29" s="84"/>
      <c r="GWX29" s="84"/>
      <c r="GWY29" s="84"/>
      <c r="GWZ29" s="84"/>
      <c r="GXA29" s="84"/>
      <c r="GXB29" s="84"/>
      <c r="GXC29" s="84"/>
      <c r="GXD29" s="84"/>
      <c r="GXE29" s="84"/>
      <c r="GXF29" s="84"/>
      <c r="GXG29" s="84"/>
      <c r="GXH29" s="84"/>
      <c r="GXI29" s="84"/>
      <c r="GXJ29" s="84"/>
      <c r="GXK29" s="84"/>
      <c r="GXL29" s="84"/>
      <c r="GXM29" s="84"/>
      <c r="GXN29" s="84"/>
      <c r="GXO29" s="84"/>
      <c r="GXP29" s="84"/>
      <c r="GXQ29" s="84"/>
      <c r="GXR29" s="84"/>
      <c r="GXS29" s="84"/>
      <c r="GXT29" s="84"/>
      <c r="GXU29" s="84"/>
      <c r="GXV29" s="84"/>
      <c r="GXW29" s="84"/>
      <c r="GXX29" s="84"/>
      <c r="GXY29" s="84"/>
      <c r="GXZ29" s="84"/>
      <c r="GYA29" s="84"/>
      <c r="GYB29" s="84"/>
      <c r="GYC29" s="84"/>
      <c r="GYD29" s="84"/>
      <c r="GYE29" s="84"/>
      <c r="GYF29" s="84"/>
      <c r="GYG29" s="84"/>
      <c r="GYH29" s="84"/>
      <c r="GYI29" s="84"/>
      <c r="GYJ29" s="84"/>
      <c r="GYK29" s="84"/>
      <c r="GYL29" s="84"/>
      <c r="GYM29" s="84"/>
      <c r="GYN29" s="84"/>
      <c r="GYO29" s="84"/>
      <c r="GYP29" s="84"/>
      <c r="GYQ29" s="84"/>
      <c r="GYR29" s="84"/>
      <c r="GYS29" s="84"/>
      <c r="GYT29" s="84"/>
      <c r="GYU29" s="84"/>
      <c r="GYV29" s="84"/>
      <c r="GYW29" s="84"/>
      <c r="GYX29" s="84"/>
      <c r="GYY29" s="84"/>
      <c r="GYZ29" s="84"/>
      <c r="GZA29" s="84"/>
      <c r="GZB29" s="84"/>
      <c r="GZC29" s="84"/>
      <c r="GZD29" s="84"/>
      <c r="GZE29" s="84"/>
      <c r="GZF29" s="84"/>
      <c r="GZG29" s="84"/>
      <c r="GZH29" s="84"/>
      <c r="GZI29" s="84"/>
      <c r="GZJ29" s="84"/>
      <c r="GZK29" s="84"/>
      <c r="GZL29" s="84"/>
      <c r="GZM29" s="84"/>
      <c r="GZN29" s="84"/>
      <c r="GZO29" s="84"/>
      <c r="GZP29" s="84"/>
      <c r="GZQ29" s="84"/>
      <c r="GZR29" s="84"/>
      <c r="GZS29" s="84"/>
      <c r="GZT29" s="84"/>
      <c r="GZU29" s="84"/>
      <c r="GZV29" s="84"/>
      <c r="GZW29" s="84"/>
      <c r="GZX29" s="84"/>
      <c r="GZY29" s="84"/>
      <c r="GZZ29" s="84"/>
      <c r="HAA29" s="84"/>
      <c r="HAB29" s="84"/>
      <c r="HAC29" s="84"/>
      <c r="HAD29" s="84"/>
      <c r="HAE29" s="84"/>
      <c r="HAF29" s="84"/>
      <c r="HAG29" s="84"/>
      <c r="HAH29" s="84"/>
      <c r="HAI29" s="84"/>
      <c r="HAJ29" s="84"/>
      <c r="HAK29" s="84"/>
      <c r="HAL29" s="84"/>
      <c r="HAM29" s="84"/>
      <c r="HAN29" s="84"/>
      <c r="HAO29" s="84"/>
      <c r="HAP29" s="84"/>
      <c r="HAQ29" s="84"/>
      <c r="HAR29" s="84"/>
      <c r="HAS29" s="84"/>
      <c r="HAT29" s="84"/>
      <c r="HAU29" s="84"/>
      <c r="HAV29" s="84"/>
      <c r="HAW29" s="84"/>
      <c r="HAX29" s="84"/>
      <c r="HAY29" s="84"/>
      <c r="HAZ29" s="84"/>
      <c r="HBA29" s="84"/>
      <c r="HBB29" s="84"/>
      <c r="HBC29" s="84"/>
      <c r="HBD29" s="84"/>
      <c r="HBE29" s="84"/>
      <c r="HBF29" s="84"/>
      <c r="HBG29" s="84"/>
      <c r="HBH29" s="84"/>
      <c r="HBI29" s="84"/>
      <c r="HBJ29" s="84"/>
      <c r="HBK29" s="84"/>
      <c r="HBL29" s="84"/>
      <c r="HBM29" s="84"/>
      <c r="HBN29" s="84"/>
      <c r="HBO29" s="84"/>
      <c r="HBP29" s="84"/>
      <c r="HBQ29" s="84"/>
      <c r="HBR29" s="84"/>
      <c r="HBS29" s="84"/>
      <c r="HBT29" s="84"/>
      <c r="HBU29" s="84"/>
      <c r="HBV29" s="84"/>
      <c r="HBW29" s="84"/>
      <c r="HBX29" s="84"/>
      <c r="HBY29" s="84"/>
      <c r="HBZ29" s="84"/>
      <c r="HCA29" s="84"/>
      <c r="HCB29" s="84"/>
      <c r="HCC29" s="84"/>
      <c r="HCD29" s="84"/>
      <c r="HCE29" s="84"/>
      <c r="HCF29" s="84"/>
      <c r="HCG29" s="84"/>
      <c r="HCH29" s="84"/>
      <c r="HCI29" s="84"/>
      <c r="HCJ29" s="84"/>
      <c r="HCK29" s="84"/>
      <c r="HCL29" s="84"/>
      <c r="HCM29" s="84"/>
      <c r="HCN29" s="84"/>
      <c r="HCO29" s="84"/>
      <c r="HCP29" s="84"/>
      <c r="HCQ29" s="84"/>
      <c r="HCR29" s="84"/>
      <c r="HCS29" s="84"/>
      <c r="HCT29" s="84"/>
      <c r="HCU29" s="84"/>
      <c r="HCV29" s="84"/>
      <c r="HCW29" s="84"/>
      <c r="HCX29" s="84"/>
      <c r="HCY29" s="84"/>
      <c r="HCZ29" s="84"/>
      <c r="HDA29" s="84"/>
      <c r="HDB29" s="84"/>
      <c r="HDC29" s="84"/>
      <c r="HDD29" s="84"/>
      <c r="HDE29" s="84"/>
      <c r="HDF29" s="84"/>
      <c r="HDG29" s="84"/>
      <c r="HDH29" s="84"/>
      <c r="HDI29" s="84"/>
      <c r="HDJ29" s="84"/>
      <c r="HDK29" s="84"/>
      <c r="HDL29" s="84"/>
      <c r="HDM29" s="84"/>
      <c r="HDN29" s="84"/>
      <c r="HDO29" s="84"/>
      <c r="HDP29" s="84"/>
      <c r="HDQ29" s="84"/>
      <c r="HDR29" s="84"/>
      <c r="HDS29" s="84"/>
      <c r="HDT29" s="84"/>
      <c r="HDU29" s="84"/>
      <c r="HDV29" s="84"/>
      <c r="HDW29" s="84"/>
      <c r="HDX29" s="84"/>
      <c r="HDY29" s="84"/>
      <c r="HDZ29" s="84"/>
      <c r="HEA29" s="84"/>
      <c r="HEB29" s="84"/>
      <c r="HEC29" s="84"/>
      <c r="HED29" s="84"/>
      <c r="HEE29" s="84"/>
      <c r="HEF29" s="84"/>
      <c r="HEG29" s="84"/>
      <c r="HEH29" s="84"/>
      <c r="HEI29" s="84"/>
      <c r="HEJ29" s="84"/>
      <c r="HEK29" s="84"/>
      <c r="HEL29" s="84"/>
      <c r="HEM29" s="84"/>
      <c r="HEN29" s="84"/>
      <c r="HEO29" s="84"/>
      <c r="HEP29" s="84"/>
      <c r="HEQ29" s="84"/>
      <c r="HER29" s="84"/>
      <c r="HES29" s="84"/>
      <c r="HET29" s="84"/>
      <c r="HEU29" s="84"/>
      <c r="HEV29" s="84"/>
      <c r="HEW29" s="84"/>
      <c r="HEX29" s="84"/>
      <c r="HEY29" s="84"/>
      <c r="HEZ29" s="84"/>
      <c r="HFA29" s="84"/>
      <c r="HFB29" s="84"/>
      <c r="HFC29" s="84"/>
      <c r="HFD29" s="84"/>
      <c r="HFE29" s="84"/>
      <c r="HFF29" s="84"/>
      <c r="HFG29" s="84"/>
      <c r="HFH29" s="84"/>
      <c r="HFI29" s="84"/>
      <c r="HFJ29" s="84"/>
      <c r="HFK29" s="84"/>
      <c r="HFL29" s="84"/>
      <c r="HFM29" s="84"/>
      <c r="HFN29" s="84"/>
      <c r="HFO29" s="84"/>
      <c r="HFP29" s="84"/>
      <c r="HFQ29" s="84"/>
      <c r="HFR29" s="84"/>
      <c r="HFS29" s="84"/>
      <c r="HFT29" s="84"/>
      <c r="HFU29" s="84"/>
      <c r="HFV29" s="84"/>
      <c r="HFW29" s="84"/>
      <c r="HFX29" s="84"/>
      <c r="HFY29" s="84"/>
      <c r="HFZ29" s="84"/>
      <c r="HGA29" s="84"/>
      <c r="HGB29" s="84"/>
      <c r="HGC29" s="84"/>
      <c r="HGD29" s="84"/>
      <c r="HGE29" s="84"/>
      <c r="HGF29" s="84"/>
      <c r="HGG29" s="84"/>
      <c r="HGH29" s="84"/>
      <c r="HGI29" s="84"/>
      <c r="HGJ29" s="84"/>
      <c r="HGK29" s="84"/>
      <c r="HGL29" s="84"/>
      <c r="HGM29" s="84"/>
      <c r="HGN29" s="84"/>
      <c r="HGO29" s="84"/>
      <c r="HGP29" s="84"/>
      <c r="HGQ29" s="84"/>
      <c r="HGR29" s="84"/>
      <c r="HGS29" s="84"/>
      <c r="HGT29" s="84"/>
      <c r="HGU29" s="84"/>
      <c r="HGV29" s="84"/>
      <c r="HGW29" s="84"/>
      <c r="HGX29" s="84"/>
      <c r="HGY29" s="84"/>
      <c r="HGZ29" s="84"/>
      <c r="HHA29" s="84"/>
      <c r="HHB29" s="84"/>
      <c r="HHC29" s="84"/>
      <c r="HHD29" s="84"/>
      <c r="HHE29" s="84"/>
      <c r="HHF29" s="84"/>
      <c r="HHG29" s="84"/>
      <c r="HHH29" s="84"/>
      <c r="HHI29" s="84"/>
      <c r="HHJ29" s="84"/>
      <c r="HHK29" s="84"/>
      <c r="HHL29" s="84"/>
      <c r="HHM29" s="84"/>
      <c r="HHN29" s="84"/>
      <c r="HHO29" s="84"/>
      <c r="HHP29" s="84"/>
      <c r="HHQ29" s="84"/>
      <c r="HHR29" s="84"/>
      <c r="HHS29" s="84"/>
      <c r="HHT29" s="84"/>
      <c r="HHU29" s="84"/>
      <c r="HHV29" s="84"/>
      <c r="HHW29" s="84"/>
      <c r="HHX29" s="84"/>
      <c r="HHY29" s="84"/>
      <c r="HHZ29" s="84"/>
      <c r="HIA29" s="84"/>
      <c r="HIB29" s="84"/>
      <c r="HIC29" s="84"/>
      <c r="HID29" s="84"/>
      <c r="HIE29" s="84"/>
      <c r="HIF29" s="84"/>
      <c r="HIG29" s="84"/>
      <c r="HIH29" s="84"/>
      <c r="HII29" s="84"/>
      <c r="HIJ29" s="84"/>
      <c r="HIK29" s="84"/>
      <c r="HIL29" s="84"/>
      <c r="HIM29" s="84"/>
      <c r="HIN29" s="84"/>
      <c r="HIO29" s="84"/>
      <c r="HIP29" s="84"/>
      <c r="HIQ29" s="84"/>
      <c r="HIR29" s="84"/>
      <c r="HIS29" s="84"/>
      <c r="HIT29" s="84"/>
      <c r="HIU29" s="84"/>
      <c r="HIV29" s="84"/>
      <c r="HIW29" s="84"/>
      <c r="HIX29" s="84"/>
      <c r="HIY29" s="84"/>
      <c r="HIZ29" s="84"/>
      <c r="HJA29" s="84"/>
      <c r="HJB29" s="84"/>
      <c r="HJC29" s="84"/>
      <c r="HJD29" s="84"/>
      <c r="HJE29" s="84"/>
      <c r="HJF29" s="84"/>
      <c r="HJG29" s="84"/>
      <c r="HJH29" s="84"/>
      <c r="HJI29" s="84"/>
      <c r="HJJ29" s="84"/>
      <c r="HJK29" s="84"/>
      <c r="HJL29" s="84"/>
      <c r="HJM29" s="84"/>
      <c r="HJN29" s="84"/>
      <c r="HJO29" s="84"/>
      <c r="HJP29" s="84"/>
      <c r="HJQ29" s="84"/>
      <c r="HJR29" s="84"/>
      <c r="HJS29" s="84"/>
      <c r="HJT29" s="84"/>
      <c r="HJU29" s="84"/>
      <c r="HJV29" s="84"/>
      <c r="HJW29" s="84"/>
      <c r="HJX29" s="84"/>
      <c r="HJY29" s="84"/>
      <c r="HJZ29" s="84"/>
      <c r="HKA29" s="84"/>
      <c r="HKB29" s="84"/>
      <c r="HKC29" s="84"/>
      <c r="HKD29" s="84"/>
      <c r="HKE29" s="84"/>
      <c r="HKF29" s="84"/>
      <c r="HKG29" s="84"/>
      <c r="HKH29" s="84"/>
      <c r="HKI29" s="84"/>
      <c r="HKJ29" s="84"/>
      <c r="HKK29" s="84"/>
      <c r="HKL29" s="84"/>
      <c r="HKM29" s="84"/>
      <c r="HKN29" s="84"/>
      <c r="HKO29" s="84"/>
      <c r="HKP29" s="84"/>
      <c r="HKQ29" s="84"/>
      <c r="HKR29" s="84"/>
      <c r="HKS29" s="84"/>
      <c r="HKT29" s="84"/>
      <c r="HKU29" s="84"/>
      <c r="HKV29" s="84"/>
      <c r="HKW29" s="84"/>
      <c r="HKX29" s="84"/>
      <c r="HKY29" s="84"/>
      <c r="HKZ29" s="84"/>
      <c r="HLA29" s="84"/>
      <c r="HLB29" s="84"/>
      <c r="HLC29" s="84"/>
      <c r="HLD29" s="84"/>
      <c r="HLE29" s="84"/>
      <c r="HLF29" s="84"/>
      <c r="HLG29" s="84"/>
      <c r="HLH29" s="84"/>
      <c r="HLI29" s="84"/>
      <c r="HLJ29" s="84"/>
      <c r="HLK29" s="84"/>
      <c r="HLL29" s="84"/>
      <c r="HLM29" s="84"/>
      <c r="HLN29" s="84"/>
      <c r="HLO29" s="84"/>
      <c r="HLP29" s="84"/>
      <c r="HLQ29" s="84"/>
      <c r="HLR29" s="84"/>
      <c r="HLS29" s="84"/>
      <c r="HLT29" s="84"/>
      <c r="HLU29" s="84"/>
      <c r="HLV29" s="84"/>
      <c r="HLW29" s="84"/>
      <c r="HLX29" s="84"/>
      <c r="HLY29" s="84"/>
      <c r="HLZ29" s="84"/>
      <c r="HMA29" s="84"/>
      <c r="HMB29" s="84"/>
      <c r="HMC29" s="84"/>
      <c r="HMD29" s="84"/>
      <c r="HME29" s="84"/>
      <c r="HMF29" s="84"/>
      <c r="HMG29" s="84"/>
      <c r="HMH29" s="84"/>
      <c r="HMI29" s="84"/>
      <c r="HMJ29" s="84"/>
      <c r="HMK29" s="84"/>
      <c r="HML29" s="84"/>
      <c r="HMM29" s="84"/>
      <c r="HMN29" s="84"/>
      <c r="HMO29" s="84"/>
      <c r="HMP29" s="84"/>
      <c r="HMQ29" s="84"/>
      <c r="HMR29" s="84"/>
      <c r="HMS29" s="84"/>
      <c r="HMT29" s="84"/>
      <c r="HMU29" s="84"/>
      <c r="HMV29" s="84"/>
      <c r="HMW29" s="84"/>
      <c r="HMX29" s="84"/>
      <c r="HMY29" s="84"/>
      <c r="HMZ29" s="84"/>
      <c r="HNA29" s="84"/>
      <c r="HNB29" s="84"/>
      <c r="HNC29" s="84"/>
      <c r="HND29" s="84"/>
      <c r="HNE29" s="84"/>
      <c r="HNF29" s="84"/>
      <c r="HNG29" s="84"/>
      <c r="HNH29" s="84"/>
      <c r="HNI29" s="84"/>
      <c r="HNJ29" s="84"/>
      <c r="HNK29" s="84"/>
      <c r="HNL29" s="84"/>
      <c r="HNM29" s="84"/>
      <c r="HNN29" s="84"/>
      <c r="HNO29" s="84"/>
      <c r="HNP29" s="84"/>
      <c r="HNQ29" s="84"/>
      <c r="HNR29" s="84"/>
      <c r="HNS29" s="84"/>
      <c r="HNT29" s="84"/>
      <c r="HNU29" s="84"/>
      <c r="HNV29" s="84"/>
      <c r="HNW29" s="84"/>
      <c r="HNX29" s="84"/>
      <c r="HNY29" s="84"/>
      <c r="HNZ29" s="84"/>
      <c r="HOA29" s="84"/>
      <c r="HOB29" s="84"/>
      <c r="HOC29" s="84"/>
      <c r="HOD29" s="84"/>
      <c r="HOE29" s="84"/>
      <c r="HOF29" s="84"/>
      <c r="HOG29" s="84"/>
      <c r="HOH29" s="84"/>
      <c r="HOI29" s="84"/>
      <c r="HOJ29" s="84"/>
      <c r="HOK29" s="84"/>
      <c r="HOL29" s="84"/>
      <c r="HOM29" s="84"/>
      <c r="HON29" s="84"/>
      <c r="HOO29" s="84"/>
      <c r="HOP29" s="84"/>
      <c r="HOQ29" s="84"/>
      <c r="HOR29" s="84"/>
      <c r="HOS29" s="84"/>
      <c r="HOT29" s="84"/>
      <c r="HOU29" s="84"/>
      <c r="HOV29" s="84"/>
      <c r="HOW29" s="84"/>
      <c r="HOX29" s="84"/>
      <c r="HOY29" s="84"/>
      <c r="HOZ29" s="84"/>
      <c r="HPA29" s="84"/>
      <c r="HPB29" s="84"/>
      <c r="HPC29" s="84"/>
      <c r="HPD29" s="84"/>
      <c r="HPE29" s="84"/>
      <c r="HPF29" s="84"/>
      <c r="HPG29" s="84"/>
      <c r="HPH29" s="84"/>
      <c r="HPI29" s="84"/>
      <c r="HPJ29" s="84"/>
      <c r="HPK29" s="84"/>
      <c r="HPL29" s="84"/>
      <c r="HPM29" s="84"/>
      <c r="HPN29" s="84"/>
      <c r="HPO29" s="84"/>
      <c r="HPP29" s="84"/>
      <c r="HPQ29" s="84"/>
      <c r="HPR29" s="84"/>
      <c r="HPS29" s="84"/>
      <c r="HPT29" s="84"/>
      <c r="HPU29" s="84"/>
      <c r="HPV29" s="84"/>
      <c r="HPW29" s="84"/>
      <c r="HPX29" s="84"/>
      <c r="HPY29" s="84"/>
      <c r="HPZ29" s="84"/>
      <c r="HQA29" s="84"/>
      <c r="HQB29" s="84"/>
      <c r="HQC29" s="84"/>
      <c r="HQD29" s="84"/>
      <c r="HQE29" s="84"/>
      <c r="HQF29" s="84"/>
      <c r="HQG29" s="84"/>
      <c r="HQH29" s="84"/>
      <c r="HQI29" s="84"/>
      <c r="HQJ29" s="84"/>
      <c r="HQK29" s="84"/>
      <c r="HQL29" s="84"/>
      <c r="HQM29" s="84"/>
      <c r="HQN29" s="84"/>
      <c r="HQO29" s="84"/>
      <c r="HQP29" s="84"/>
      <c r="HQQ29" s="84"/>
      <c r="HQR29" s="84"/>
      <c r="HQS29" s="84"/>
      <c r="HQT29" s="84"/>
      <c r="HQU29" s="84"/>
      <c r="HQV29" s="84"/>
      <c r="HQW29" s="84"/>
      <c r="HQX29" s="84"/>
      <c r="HQY29" s="84"/>
      <c r="HQZ29" s="84"/>
      <c r="HRA29" s="84"/>
      <c r="HRB29" s="84"/>
      <c r="HRC29" s="84"/>
      <c r="HRD29" s="84"/>
      <c r="HRE29" s="84"/>
      <c r="HRF29" s="84"/>
      <c r="HRG29" s="84"/>
      <c r="HRH29" s="84"/>
      <c r="HRI29" s="84"/>
      <c r="HRJ29" s="84"/>
      <c r="HRK29" s="84"/>
      <c r="HRL29" s="84"/>
      <c r="HRM29" s="84"/>
      <c r="HRN29" s="84"/>
      <c r="HRO29" s="84"/>
      <c r="HRP29" s="84"/>
      <c r="HRQ29" s="84"/>
      <c r="HRR29" s="84"/>
      <c r="HRS29" s="84"/>
      <c r="HRT29" s="84"/>
      <c r="HRU29" s="84"/>
      <c r="HRV29" s="84"/>
      <c r="HRW29" s="84"/>
      <c r="HRX29" s="84"/>
      <c r="HRY29" s="84"/>
      <c r="HRZ29" s="84"/>
      <c r="HSA29" s="84"/>
      <c r="HSB29" s="84"/>
      <c r="HSC29" s="84"/>
      <c r="HSD29" s="84"/>
      <c r="HSE29" s="84"/>
      <c r="HSF29" s="84"/>
      <c r="HSG29" s="84"/>
      <c r="HSH29" s="84"/>
      <c r="HSI29" s="84"/>
      <c r="HSJ29" s="84"/>
      <c r="HSK29" s="84"/>
      <c r="HSL29" s="84"/>
      <c r="HSM29" s="84"/>
      <c r="HSN29" s="84"/>
      <c r="HSO29" s="84"/>
      <c r="HSP29" s="84"/>
      <c r="HSQ29" s="84"/>
      <c r="HSR29" s="84"/>
      <c r="HSS29" s="84"/>
      <c r="HST29" s="84"/>
      <c r="HSU29" s="84"/>
      <c r="HSV29" s="84"/>
      <c r="HSW29" s="84"/>
      <c r="HSX29" s="84"/>
      <c r="HSY29" s="84"/>
      <c r="HSZ29" s="84"/>
      <c r="HTA29" s="84"/>
      <c r="HTB29" s="84"/>
      <c r="HTC29" s="84"/>
      <c r="HTD29" s="84"/>
      <c r="HTE29" s="84"/>
      <c r="HTF29" s="84"/>
      <c r="HTG29" s="84"/>
      <c r="HTH29" s="84"/>
      <c r="HTI29" s="84"/>
      <c r="HTJ29" s="84"/>
      <c r="HTK29" s="84"/>
      <c r="HTL29" s="84"/>
      <c r="HTM29" s="84"/>
      <c r="HTN29" s="84"/>
      <c r="HTO29" s="84"/>
      <c r="HTP29" s="84"/>
      <c r="HTQ29" s="84"/>
      <c r="HTR29" s="84"/>
      <c r="HTS29" s="84"/>
      <c r="HTT29" s="84"/>
      <c r="HTU29" s="84"/>
      <c r="HTV29" s="84"/>
      <c r="HTW29" s="84"/>
      <c r="HTX29" s="84"/>
      <c r="HTY29" s="84"/>
      <c r="HTZ29" s="84"/>
      <c r="HUA29" s="84"/>
      <c r="HUB29" s="84"/>
      <c r="HUC29" s="84"/>
      <c r="HUD29" s="84"/>
      <c r="HUE29" s="84"/>
      <c r="HUF29" s="84"/>
      <c r="HUG29" s="84"/>
      <c r="HUH29" s="84"/>
      <c r="HUI29" s="84"/>
      <c r="HUJ29" s="84"/>
      <c r="HUK29" s="84"/>
      <c r="HUL29" s="84"/>
      <c r="HUM29" s="84"/>
      <c r="HUN29" s="84"/>
      <c r="HUO29" s="84"/>
      <c r="HUP29" s="84"/>
      <c r="HUQ29" s="84"/>
      <c r="HUR29" s="84"/>
      <c r="HUS29" s="84"/>
      <c r="HUT29" s="84"/>
      <c r="HUU29" s="84"/>
      <c r="HUV29" s="84"/>
      <c r="HUW29" s="84"/>
      <c r="HUX29" s="84"/>
      <c r="HUY29" s="84"/>
      <c r="HUZ29" s="84"/>
      <c r="HVA29" s="84"/>
      <c r="HVB29" s="84"/>
      <c r="HVC29" s="84"/>
      <c r="HVD29" s="84"/>
      <c r="HVE29" s="84"/>
      <c r="HVF29" s="84"/>
      <c r="HVG29" s="84"/>
      <c r="HVH29" s="84"/>
      <c r="HVI29" s="84"/>
      <c r="HVJ29" s="84"/>
      <c r="HVK29" s="84"/>
      <c r="HVL29" s="84"/>
      <c r="HVM29" s="84"/>
      <c r="HVN29" s="84"/>
      <c r="HVO29" s="84"/>
      <c r="HVP29" s="84"/>
      <c r="HVQ29" s="84"/>
      <c r="HVR29" s="84"/>
      <c r="HVS29" s="84"/>
      <c r="HVT29" s="84"/>
      <c r="HVU29" s="84"/>
      <c r="HVV29" s="84"/>
      <c r="HVW29" s="84"/>
      <c r="HVX29" s="84"/>
      <c r="HVY29" s="84"/>
      <c r="HVZ29" s="84"/>
      <c r="HWA29" s="84"/>
      <c r="HWB29" s="84"/>
      <c r="HWC29" s="84"/>
      <c r="HWD29" s="84"/>
      <c r="HWE29" s="84"/>
      <c r="HWF29" s="84"/>
      <c r="HWG29" s="84"/>
      <c r="HWH29" s="84"/>
      <c r="HWI29" s="84"/>
      <c r="HWJ29" s="84"/>
      <c r="HWK29" s="84"/>
      <c r="HWL29" s="84"/>
      <c r="HWM29" s="84"/>
      <c r="HWN29" s="84"/>
      <c r="HWO29" s="84"/>
      <c r="HWP29" s="84"/>
      <c r="HWQ29" s="84"/>
      <c r="HWR29" s="84"/>
      <c r="HWS29" s="84"/>
      <c r="HWT29" s="84"/>
      <c r="HWU29" s="84"/>
      <c r="HWV29" s="84"/>
      <c r="HWW29" s="84"/>
      <c r="HWX29" s="84"/>
      <c r="HWY29" s="84"/>
      <c r="HWZ29" s="84"/>
      <c r="HXA29" s="84"/>
      <c r="HXB29" s="84"/>
      <c r="HXC29" s="84"/>
      <c r="HXD29" s="84"/>
      <c r="HXE29" s="84"/>
      <c r="HXF29" s="84"/>
      <c r="HXG29" s="84"/>
      <c r="HXH29" s="84"/>
      <c r="HXI29" s="84"/>
      <c r="HXJ29" s="84"/>
      <c r="HXK29" s="84"/>
      <c r="HXL29" s="84"/>
      <c r="HXM29" s="84"/>
      <c r="HXN29" s="84"/>
      <c r="HXO29" s="84"/>
      <c r="HXP29" s="84"/>
      <c r="HXQ29" s="84"/>
      <c r="HXR29" s="84"/>
      <c r="HXS29" s="84"/>
      <c r="HXT29" s="84"/>
      <c r="HXU29" s="84"/>
      <c r="HXV29" s="84"/>
      <c r="HXW29" s="84"/>
      <c r="HXX29" s="84"/>
      <c r="HXY29" s="84"/>
      <c r="HXZ29" s="84"/>
      <c r="HYA29" s="84"/>
      <c r="HYB29" s="84"/>
      <c r="HYC29" s="84"/>
      <c r="HYD29" s="84"/>
      <c r="HYE29" s="84"/>
      <c r="HYF29" s="84"/>
      <c r="HYG29" s="84"/>
      <c r="HYH29" s="84"/>
      <c r="HYI29" s="84"/>
      <c r="HYJ29" s="84"/>
      <c r="HYK29" s="84"/>
      <c r="HYL29" s="84"/>
      <c r="HYM29" s="84"/>
      <c r="HYN29" s="84"/>
      <c r="HYO29" s="84"/>
      <c r="HYP29" s="84"/>
      <c r="HYQ29" s="84"/>
      <c r="HYR29" s="84"/>
      <c r="HYS29" s="84"/>
      <c r="HYT29" s="84"/>
      <c r="HYU29" s="84"/>
      <c r="HYV29" s="84"/>
      <c r="HYW29" s="84"/>
      <c r="HYX29" s="84"/>
      <c r="HYY29" s="84"/>
      <c r="HYZ29" s="84"/>
      <c r="HZA29" s="84"/>
      <c r="HZB29" s="84"/>
      <c r="HZC29" s="84"/>
      <c r="HZD29" s="84"/>
      <c r="HZE29" s="84"/>
      <c r="HZF29" s="84"/>
      <c r="HZG29" s="84"/>
      <c r="HZH29" s="84"/>
      <c r="HZI29" s="84"/>
      <c r="HZJ29" s="84"/>
      <c r="HZK29" s="84"/>
      <c r="HZL29" s="84"/>
      <c r="HZM29" s="84"/>
      <c r="HZN29" s="84"/>
      <c r="HZO29" s="84"/>
      <c r="HZP29" s="84"/>
      <c r="HZQ29" s="84"/>
      <c r="HZR29" s="84"/>
      <c r="HZS29" s="84"/>
      <c r="HZT29" s="84"/>
      <c r="HZU29" s="84"/>
      <c r="HZV29" s="84"/>
      <c r="HZW29" s="84"/>
      <c r="HZX29" s="84"/>
      <c r="HZY29" s="84"/>
      <c r="HZZ29" s="84"/>
      <c r="IAA29" s="84"/>
      <c r="IAB29" s="84"/>
      <c r="IAC29" s="84"/>
      <c r="IAD29" s="84"/>
      <c r="IAE29" s="84"/>
      <c r="IAF29" s="84"/>
      <c r="IAG29" s="84"/>
      <c r="IAH29" s="84"/>
      <c r="IAI29" s="84"/>
      <c r="IAJ29" s="84"/>
      <c r="IAK29" s="84"/>
      <c r="IAL29" s="84"/>
      <c r="IAM29" s="84"/>
      <c r="IAN29" s="84"/>
      <c r="IAO29" s="84"/>
      <c r="IAP29" s="84"/>
      <c r="IAQ29" s="84"/>
      <c r="IAR29" s="84"/>
      <c r="IAS29" s="84"/>
      <c r="IAT29" s="84"/>
      <c r="IAU29" s="84"/>
      <c r="IAV29" s="84"/>
      <c r="IAW29" s="84"/>
      <c r="IAX29" s="84"/>
      <c r="IAY29" s="84"/>
      <c r="IAZ29" s="84"/>
      <c r="IBA29" s="84"/>
      <c r="IBB29" s="84"/>
      <c r="IBC29" s="84"/>
      <c r="IBD29" s="84"/>
      <c r="IBE29" s="84"/>
      <c r="IBF29" s="84"/>
      <c r="IBG29" s="84"/>
      <c r="IBH29" s="84"/>
      <c r="IBI29" s="84"/>
      <c r="IBJ29" s="84"/>
      <c r="IBK29" s="84"/>
      <c r="IBL29" s="84"/>
      <c r="IBM29" s="84"/>
      <c r="IBN29" s="84"/>
      <c r="IBO29" s="84"/>
      <c r="IBP29" s="84"/>
      <c r="IBQ29" s="84"/>
      <c r="IBR29" s="84"/>
      <c r="IBS29" s="84"/>
      <c r="IBT29" s="84"/>
      <c r="IBU29" s="84"/>
      <c r="IBV29" s="84"/>
      <c r="IBW29" s="84"/>
      <c r="IBX29" s="84"/>
      <c r="IBY29" s="84"/>
      <c r="IBZ29" s="84"/>
      <c r="ICA29" s="84"/>
      <c r="ICB29" s="84"/>
      <c r="ICC29" s="84"/>
      <c r="ICD29" s="84"/>
      <c r="ICE29" s="84"/>
      <c r="ICF29" s="84"/>
      <c r="ICG29" s="84"/>
      <c r="ICH29" s="84"/>
      <c r="ICI29" s="84"/>
      <c r="ICJ29" s="84"/>
      <c r="ICK29" s="84"/>
      <c r="ICL29" s="84"/>
      <c r="ICM29" s="84"/>
      <c r="ICN29" s="84"/>
      <c r="ICO29" s="84"/>
      <c r="ICP29" s="84"/>
      <c r="ICQ29" s="84"/>
      <c r="ICR29" s="84"/>
      <c r="ICS29" s="84"/>
      <c r="ICT29" s="84"/>
      <c r="ICU29" s="84"/>
      <c r="ICV29" s="84"/>
      <c r="ICW29" s="84"/>
      <c r="ICX29" s="84"/>
      <c r="ICY29" s="84"/>
      <c r="ICZ29" s="84"/>
      <c r="IDA29" s="84"/>
      <c r="IDB29" s="84"/>
      <c r="IDC29" s="84"/>
      <c r="IDD29" s="84"/>
      <c r="IDE29" s="84"/>
      <c r="IDF29" s="84"/>
      <c r="IDG29" s="84"/>
      <c r="IDH29" s="84"/>
      <c r="IDI29" s="84"/>
      <c r="IDJ29" s="84"/>
      <c r="IDK29" s="84"/>
      <c r="IDL29" s="84"/>
      <c r="IDM29" s="84"/>
      <c r="IDN29" s="84"/>
      <c r="IDO29" s="84"/>
      <c r="IDP29" s="84"/>
      <c r="IDQ29" s="84"/>
      <c r="IDR29" s="84"/>
      <c r="IDS29" s="84"/>
      <c r="IDT29" s="84"/>
      <c r="IDU29" s="84"/>
      <c r="IDV29" s="84"/>
      <c r="IDW29" s="84"/>
      <c r="IDX29" s="84"/>
      <c r="IDY29" s="84"/>
      <c r="IDZ29" s="84"/>
      <c r="IEA29" s="84"/>
      <c r="IEB29" s="84"/>
      <c r="IEC29" s="84"/>
      <c r="IED29" s="84"/>
      <c r="IEE29" s="84"/>
      <c r="IEF29" s="84"/>
      <c r="IEG29" s="84"/>
      <c r="IEH29" s="84"/>
      <c r="IEI29" s="84"/>
      <c r="IEJ29" s="84"/>
      <c r="IEK29" s="84"/>
      <c r="IEL29" s="84"/>
      <c r="IEM29" s="84"/>
      <c r="IEN29" s="84"/>
      <c r="IEO29" s="84"/>
      <c r="IEP29" s="84"/>
      <c r="IEQ29" s="84"/>
      <c r="IER29" s="84"/>
      <c r="IES29" s="84"/>
      <c r="IET29" s="84"/>
      <c r="IEU29" s="84"/>
      <c r="IEV29" s="84"/>
      <c r="IEW29" s="84"/>
      <c r="IEX29" s="84"/>
      <c r="IEY29" s="84"/>
      <c r="IEZ29" s="84"/>
      <c r="IFA29" s="84"/>
      <c r="IFB29" s="84"/>
      <c r="IFC29" s="84"/>
      <c r="IFD29" s="84"/>
      <c r="IFE29" s="84"/>
      <c r="IFF29" s="84"/>
      <c r="IFG29" s="84"/>
      <c r="IFH29" s="84"/>
      <c r="IFI29" s="84"/>
      <c r="IFJ29" s="84"/>
      <c r="IFK29" s="84"/>
      <c r="IFL29" s="84"/>
      <c r="IFM29" s="84"/>
      <c r="IFN29" s="84"/>
      <c r="IFO29" s="84"/>
      <c r="IFP29" s="84"/>
      <c r="IFQ29" s="84"/>
      <c r="IFR29" s="84"/>
      <c r="IFS29" s="84"/>
      <c r="IFT29" s="84"/>
      <c r="IFU29" s="84"/>
      <c r="IFV29" s="84"/>
      <c r="IFW29" s="84"/>
      <c r="IFX29" s="84"/>
      <c r="IFY29" s="84"/>
      <c r="IFZ29" s="84"/>
      <c r="IGA29" s="84"/>
      <c r="IGB29" s="84"/>
      <c r="IGC29" s="84"/>
      <c r="IGD29" s="84"/>
      <c r="IGE29" s="84"/>
      <c r="IGF29" s="84"/>
      <c r="IGG29" s="84"/>
      <c r="IGH29" s="84"/>
      <c r="IGI29" s="84"/>
      <c r="IGJ29" s="84"/>
      <c r="IGK29" s="84"/>
      <c r="IGL29" s="84"/>
      <c r="IGM29" s="84"/>
      <c r="IGN29" s="84"/>
      <c r="IGO29" s="84"/>
      <c r="IGP29" s="84"/>
      <c r="IGQ29" s="84"/>
      <c r="IGR29" s="84"/>
      <c r="IGS29" s="84"/>
      <c r="IGT29" s="84"/>
      <c r="IGU29" s="84"/>
      <c r="IGV29" s="84"/>
      <c r="IGW29" s="84"/>
      <c r="IGX29" s="84"/>
      <c r="IGY29" s="84"/>
      <c r="IGZ29" s="84"/>
      <c r="IHA29" s="84"/>
      <c r="IHB29" s="84"/>
      <c r="IHC29" s="84"/>
      <c r="IHD29" s="84"/>
      <c r="IHE29" s="84"/>
      <c r="IHF29" s="84"/>
      <c r="IHG29" s="84"/>
      <c r="IHH29" s="84"/>
      <c r="IHI29" s="84"/>
      <c r="IHJ29" s="84"/>
      <c r="IHK29" s="84"/>
      <c r="IHL29" s="84"/>
      <c r="IHM29" s="84"/>
      <c r="IHN29" s="84"/>
      <c r="IHO29" s="84"/>
      <c r="IHP29" s="84"/>
      <c r="IHQ29" s="84"/>
      <c r="IHR29" s="84"/>
      <c r="IHS29" s="84"/>
      <c r="IHT29" s="84"/>
      <c r="IHU29" s="84"/>
      <c r="IHV29" s="84"/>
      <c r="IHW29" s="84"/>
      <c r="IHX29" s="84"/>
      <c r="IHY29" s="84"/>
      <c r="IHZ29" s="84"/>
      <c r="IIA29" s="84"/>
      <c r="IIB29" s="84"/>
      <c r="IIC29" s="84"/>
      <c r="IID29" s="84"/>
      <c r="IIE29" s="84"/>
      <c r="IIF29" s="84"/>
      <c r="IIG29" s="84"/>
      <c r="IIH29" s="84"/>
      <c r="III29" s="84"/>
      <c r="IIJ29" s="84"/>
      <c r="IIK29" s="84"/>
      <c r="IIL29" s="84"/>
      <c r="IIM29" s="84"/>
      <c r="IIN29" s="84"/>
      <c r="IIO29" s="84"/>
      <c r="IIP29" s="84"/>
      <c r="IIQ29" s="84"/>
      <c r="IIR29" s="84"/>
      <c r="IIS29" s="84"/>
      <c r="IIT29" s="84"/>
      <c r="IIU29" s="84"/>
      <c r="IIV29" s="84"/>
      <c r="IIW29" s="84"/>
      <c r="IIX29" s="84"/>
      <c r="IIY29" s="84"/>
      <c r="IIZ29" s="84"/>
      <c r="IJA29" s="84"/>
      <c r="IJB29" s="84"/>
      <c r="IJC29" s="84"/>
      <c r="IJD29" s="84"/>
      <c r="IJE29" s="84"/>
      <c r="IJF29" s="84"/>
      <c r="IJG29" s="84"/>
      <c r="IJH29" s="84"/>
      <c r="IJI29" s="84"/>
      <c r="IJJ29" s="84"/>
      <c r="IJK29" s="84"/>
      <c r="IJL29" s="84"/>
      <c r="IJM29" s="84"/>
      <c r="IJN29" s="84"/>
      <c r="IJO29" s="84"/>
      <c r="IJP29" s="84"/>
      <c r="IJQ29" s="84"/>
      <c r="IJR29" s="84"/>
      <c r="IJS29" s="84"/>
      <c r="IJT29" s="84"/>
      <c r="IJU29" s="84"/>
      <c r="IJV29" s="84"/>
      <c r="IJW29" s="84"/>
      <c r="IJX29" s="84"/>
      <c r="IJY29" s="84"/>
      <c r="IJZ29" s="84"/>
      <c r="IKA29" s="84"/>
      <c r="IKB29" s="84"/>
      <c r="IKC29" s="84"/>
      <c r="IKD29" s="84"/>
      <c r="IKE29" s="84"/>
      <c r="IKF29" s="84"/>
      <c r="IKG29" s="84"/>
      <c r="IKH29" s="84"/>
      <c r="IKI29" s="84"/>
      <c r="IKJ29" s="84"/>
      <c r="IKK29" s="84"/>
      <c r="IKL29" s="84"/>
      <c r="IKM29" s="84"/>
      <c r="IKN29" s="84"/>
      <c r="IKO29" s="84"/>
      <c r="IKP29" s="84"/>
      <c r="IKQ29" s="84"/>
      <c r="IKR29" s="84"/>
      <c r="IKS29" s="84"/>
      <c r="IKT29" s="84"/>
      <c r="IKU29" s="84"/>
      <c r="IKV29" s="84"/>
      <c r="IKW29" s="84"/>
      <c r="IKX29" s="84"/>
      <c r="IKY29" s="84"/>
      <c r="IKZ29" s="84"/>
      <c r="ILA29" s="84"/>
      <c r="ILB29" s="84"/>
      <c r="ILC29" s="84"/>
      <c r="ILD29" s="84"/>
      <c r="ILE29" s="84"/>
      <c r="ILF29" s="84"/>
      <c r="ILG29" s="84"/>
      <c r="ILH29" s="84"/>
      <c r="ILI29" s="84"/>
      <c r="ILJ29" s="84"/>
      <c r="ILK29" s="84"/>
      <c r="ILL29" s="84"/>
      <c r="ILM29" s="84"/>
      <c r="ILN29" s="84"/>
      <c r="ILO29" s="84"/>
      <c r="ILP29" s="84"/>
      <c r="ILQ29" s="84"/>
      <c r="ILR29" s="84"/>
      <c r="ILS29" s="84"/>
      <c r="ILT29" s="84"/>
      <c r="ILU29" s="84"/>
      <c r="ILV29" s="84"/>
      <c r="ILW29" s="84"/>
      <c r="ILX29" s="84"/>
      <c r="ILY29" s="84"/>
      <c r="ILZ29" s="84"/>
      <c r="IMA29" s="84"/>
      <c r="IMB29" s="84"/>
      <c r="IMC29" s="84"/>
      <c r="IMD29" s="84"/>
      <c r="IME29" s="84"/>
      <c r="IMF29" s="84"/>
      <c r="IMG29" s="84"/>
      <c r="IMH29" s="84"/>
      <c r="IMI29" s="84"/>
      <c r="IMJ29" s="84"/>
      <c r="IMK29" s="84"/>
      <c r="IML29" s="84"/>
      <c r="IMM29" s="84"/>
      <c r="IMN29" s="84"/>
      <c r="IMO29" s="84"/>
      <c r="IMP29" s="84"/>
      <c r="IMQ29" s="84"/>
      <c r="IMR29" s="84"/>
      <c r="IMS29" s="84"/>
      <c r="IMT29" s="84"/>
      <c r="IMU29" s="84"/>
      <c r="IMV29" s="84"/>
      <c r="IMW29" s="84"/>
      <c r="IMX29" s="84"/>
      <c r="IMY29" s="84"/>
      <c r="IMZ29" s="84"/>
      <c r="INA29" s="84"/>
      <c r="INB29" s="84"/>
      <c r="INC29" s="84"/>
      <c r="IND29" s="84"/>
      <c r="INE29" s="84"/>
      <c r="INF29" s="84"/>
      <c r="ING29" s="84"/>
      <c r="INH29" s="84"/>
      <c r="INI29" s="84"/>
      <c r="INJ29" s="84"/>
      <c r="INK29" s="84"/>
      <c r="INL29" s="84"/>
      <c r="INM29" s="84"/>
      <c r="INN29" s="84"/>
      <c r="INO29" s="84"/>
      <c r="INP29" s="84"/>
      <c r="INQ29" s="84"/>
      <c r="INR29" s="84"/>
      <c r="INS29" s="84"/>
      <c r="INT29" s="84"/>
      <c r="INU29" s="84"/>
      <c r="INV29" s="84"/>
      <c r="INW29" s="84"/>
      <c r="INX29" s="84"/>
      <c r="INY29" s="84"/>
      <c r="INZ29" s="84"/>
      <c r="IOA29" s="84"/>
      <c r="IOB29" s="84"/>
      <c r="IOC29" s="84"/>
      <c r="IOD29" s="84"/>
      <c r="IOE29" s="84"/>
      <c r="IOF29" s="84"/>
      <c r="IOG29" s="84"/>
      <c r="IOH29" s="84"/>
      <c r="IOI29" s="84"/>
      <c r="IOJ29" s="84"/>
      <c r="IOK29" s="84"/>
      <c r="IOL29" s="84"/>
      <c r="IOM29" s="84"/>
      <c r="ION29" s="84"/>
      <c r="IOO29" s="84"/>
      <c r="IOP29" s="84"/>
      <c r="IOQ29" s="84"/>
      <c r="IOR29" s="84"/>
      <c r="IOS29" s="84"/>
      <c r="IOT29" s="84"/>
      <c r="IOU29" s="84"/>
      <c r="IOV29" s="84"/>
      <c r="IOW29" s="84"/>
      <c r="IOX29" s="84"/>
      <c r="IOY29" s="84"/>
      <c r="IOZ29" s="84"/>
      <c r="IPA29" s="84"/>
      <c r="IPB29" s="84"/>
      <c r="IPC29" s="84"/>
      <c r="IPD29" s="84"/>
      <c r="IPE29" s="84"/>
      <c r="IPF29" s="84"/>
      <c r="IPG29" s="84"/>
      <c r="IPH29" s="84"/>
      <c r="IPI29" s="84"/>
      <c r="IPJ29" s="84"/>
      <c r="IPK29" s="84"/>
      <c r="IPL29" s="84"/>
      <c r="IPM29" s="84"/>
      <c r="IPN29" s="84"/>
      <c r="IPO29" s="84"/>
      <c r="IPP29" s="84"/>
      <c r="IPQ29" s="84"/>
      <c r="IPR29" s="84"/>
      <c r="IPS29" s="84"/>
      <c r="IPT29" s="84"/>
      <c r="IPU29" s="84"/>
      <c r="IPV29" s="84"/>
      <c r="IPW29" s="84"/>
      <c r="IPX29" s="84"/>
      <c r="IPY29" s="84"/>
      <c r="IPZ29" s="84"/>
      <c r="IQA29" s="84"/>
      <c r="IQB29" s="84"/>
      <c r="IQC29" s="84"/>
      <c r="IQD29" s="84"/>
      <c r="IQE29" s="84"/>
      <c r="IQF29" s="84"/>
      <c r="IQG29" s="84"/>
      <c r="IQH29" s="84"/>
      <c r="IQI29" s="84"/>
      <c r="IQJ29" s="84"/>
      <c r="IQK29" s="84"/>
      <c r="IQL29" s="84"/>
      <c r="IQM29" s="84"/>
      <c r="IQN29" s="84"/>
      <c r="IQO29" s="84"/>
      <c r="IQP29" s="84"/>
      <c r="IQQ29" s="84"/>
      <c r="IQR29" s="84"/>
      <c r="IQS29" s="84"/>
      <c r="IQT29" s="84"/>
      <c r="IQU29" s="84"/>
      <c r="IQV29" s="84"/>
      <c r="IQW29" s="84"/>
      <c r="IQX29" s="84"/>
      <c r="IQY29" s="84"/>
      <c r="IQZ29" s="84"/>
      <c r="IRA29" s="84"/>
      <c r="IRB29" s="84"/>
      <c r="IRC29" s="84"/>
      <c r="IRD29" s="84"/>
      <c r="IRE29" s="84"/>
      <c r="IRF29" s="84"/>
      <c r="IRG29" s="84"/>
      <c r="IRH29" s="84"/>
      <c r="IRI29" s="84"/>
      <c r="IRJ29" s="84"/>
      <c r="IRK29" s="84"/>
      <c r="IRL29" s="84"/>
      <c r="IRM29" s="84"/>
      <c r="IRN29" s="84"/>
      <c r="IRO29" s="84"/>
      <c r="IRP29" s="84"/>
      <c r="IRQ29" s="84"/>
      <c r="IRR29" s="84"/>
      <c r="IRS29" s="84"/>
      <c r="IRT29" s="84"/>
      <c r="IRU29" s="84"/>
      <c r="IRV29" s="84"/>
      <c r="IRW29" s="84"/>
      <c r="IRX29" s="84"/>
      <c r="IRY29" s="84"/>
      <c r="IRZ29" s="84"/>
      <c r="ISA29" s="84"/>
      <c r="ISB29" s="84"/>
      <c r="ISC29" s="84"/>
      <c r="ISD29" s="84"/>
      <c r="ISE29" s="84"/>
      <c r="ISF29" s="84"/>
      <c r="ISG29" s="84"/>
      <c r="ISH29" s="84"/>
      <c r="ISI29" s="84"/>
      <c r="ISJ29" s="84"/>
      <c r="ISK29" s="84"/>
      <c r="ISL29" s="84"/>
      <c r="ISM29" s="84"/>
      <c r="ISN29" s="84"/>
      <c r="ISO29" s="84"/>
      <c r="ISP29" s="84"/>
      <c r="ISQ29" s="84"/>
      <c r="ISR29" s="84"/>
      <c r="ISS29" s="84"/>
      <c r="IST29" s="84"/>
      <c r="ISU29" s="84"/>
      <c r="ISV29" s="84"/>
      <c r="ISW29" s="84"/>
      <c r="ISX29" s="84"/>
      <c r="ISY29" s="84"/>
      <c r="ISZ29" s="84"/>
      <c r="ITA29" s="84"/>
      <c r="ITB29" s="84"/>
      <c r="ITC29" s="84"/>
      <c r="ITD29" s="84"/>
      <c r="ITE29" s="84"/>
      <c r="ITF29" s="84"/>
      <c r="ITG29" s="84"/>
      <c r="ITH29" s="84"/>
      <c r="ITI29" s="84"/>
      <c r="ITJ29" s="84"/>
      <c r="ITK29" s="84"/>
      <c r="ITL29" s="84"/>
      <c r="ITM29" s="84"/>
      <c r="ITN29" s="84"/>
      <c r="ITO29" s="84"/>
      <c r="ITP29" s="84"/>
      <c r="ITQ29" s="84"/>
      <c r="ITR29" s="84"/>
      <c r="ITS29" s="84"/>
      <c r="ITT29" s="84"/>
      <c r="ITU29" s="84"/>
      <c r="ITV29" s="84"/>
      <c r="ITW29" s="84"/>
      <c r="ITX29" s="84"/>
      <c r="ITY29" s="84"/>
      <c r="ITZ29" s="84"/>
      <c r="IUA29" s="84"/>
      <c r="IUB29" s="84"/>
      <c r="IUC29" s="84"/>
      <c r="IUD29" s="84"/>
      <c r="IUE29" s="84"/>
      <c r="IUF29" s="84"/>
      <c r="IUG29" s="84"/>
      <c r="IUH29" s="84"/>
      <c r="IUI29" s="84"/>
      <c r="IUJ29" s="84"/>
      <c r="IUK29" s="84"/>
      <c r="IUL29" s="84"/>
      <c r="IUM29" s="84"/>
      <c r="IUN29" s="84"/>
      <c r="IUO29" s="84"/>
      <c r="IUP29" s="84"/>
      <c r="IUQ29" s="84"/>
      <c r="IUR29" s="84"/>
      <c r="IUS29" s="84"/>
      <c r="IUT29" s="84"/>
      <c r="IUU29" s="84"/>
      <c r="IUV29" s="84"/>
      <c r="IUW29" s="84"/>
      <c r="IUX29" s="84"/>
      <c r="IUY29" s="84"/>
      <c r="IUZ29" s="84"/>
      <c r="IVA29" s="84"/>
      <c r="IVB29" s="84"/>
      <c r="IVC29" s="84"/>
      <c r="IVD29" s="84"/>
      <c r="IVE29" s="84"/>
      <c r="IVF29" s="84"/>
      <c r="IVG29" s="84"/>
      <c r="IVH29" s="84"/>
      <c r="IVI29" s="84"/>
      <c r="IVJ29" s="84"/>
      <c r="IVK29" s="84"/>
      <c r="IVL29" s="84"/>
      <c r="IVM29" s="84"/>
      <c r="IVN29" s="84"/>
      <c r="IVO29" s="84"/>
      <c r="IVP29" s="84"/>
      <c r="IVQ29" s="84"/>
      <c r="IVR29" s="84"/>
      <c r="IVS29" s="84"/>
      <c r="IVT29" s="84"/>
      <c r="IVU29" s="84"/>
      <c r="IVV29" s="84"/>
      <c r="IVW29" s="84"/>
      <c r="IVX29" s="84"/>
      <c r="IVY29" s="84"/>
      <c r="IVZ29" s="84"/>
      <c r="IWA29" s="84"/>
      <c r="IWB29" s="84"/>
      <c r="IWC29" s="84"/>
      <c r="IWD29" s="84"/>
      <c r="IWE29" s="84"/>
      <c r="IWF29" s="84"/>
      <c r="IWG29" s="84"/>
      <c r="IWH29" s="84"/>
      <c r="IWI29" s="84"/>
      <c r="IWJ29" s="84"/>
      <c r="IWK29" s="84"/>
      <c r="IWL29" s="84"/>
      <c r="IWM29" s="84"/>
      <c r="IWN29" s="84"/>
      <c r="IWO29" s="84"/>
      <c r="IWP29" s="84"/>
      <c r="IWQ29" s="84"/>
      <c r="IWR29" s="84"/>
      <c r="IWS29" s="84"/>
      <c r="IWT29" s="84"/>
      <c r="IWU29" s="84"/>
      <c r="IWV29" s="84"/>
      <c r="IWW29" s="84"/>
      <c r="IWX29" s="84"/>
      <c r="IWY29" s="84"/>
      <c r="IWZ29" s="84"/>
      <c r="IXA29" s="84"/>
      <c r="IXB29" s="84"/>
      <c r="IXC29" s="84"/>
      <c r="IXD29" s="84"/>
      <c r="IXE29" s="84"/>
      <c r="IXF29" s="84"/>
      <c r="IXG29" s="84"/>
      <c r="IXH29" s="84"/>
      <c r="IXI29" s="84"/>
      <c r="IXJ29" s="84"/>
      <c r="IXK29" s="84"/>
      <c r="IXL29" s="84"/>
      <c r="IXM29" s="84"/>
      <c r="IXN29" s="84"/>
      <c r="IXO29" s="84"/>
      <c r="IXP29" s="84"/>
      <c r="IXQ29" s="84"/>
      <c r="IXR29" s="84"/>
      <c r="IXS29" s="84"/>
      <c r="IXT29" s="84"/>
      <c r="IXU29" s="84"/>
      <c r="IXV29" s="84"/>
      <c r="IXW29" s="84"/>
      <c r="IXX29" s="84"/>
      <c r="IXY29" s="84"/>
      <c r="IXZ29" s="84"/>
      <c r="IYA29" s="84"/>
      <c r="IYB29" s="84"/>
      <c r="IYC29" s="84"/>
      <c r="IYD29" s="84"/>
      <c r="IYE29" s="84"/>
      <c r="IYF29" s="84"/>
      <c r="IYG29" s="84"/>
      <c r="IYH29" s="84"/>
      <c r="IYI29" s="84"/>
      <c r="IYJ29" s="84"/>
      <c r="IYK29" s="84"/>
      <c r="IYL29" s="84"/>
      <c r="IYM29" s="84"/>
      <c r="IYN29" s="84"/>
      <c r="IYO29" s="84"/>
      <c r="IYP29" s="84"/>
      <c r="IYQ29" s="84"/>
      <c r="IYR29" s="84"/>
      <c r="IYS29" s="84"/>
      <c r="IYT29" s="84"/>
      <c r="IYU29" s="84"/>
      <c r="IYV29" s="84"/>
      <c r="IYW29" s="84"/>
      <c r="IYX29" s="84"/>
      <c r="IYY29" s="84"/>
      <c r="IYZ29" s="84"/>
      <c r="IZA29" s="84"/>
      <c r="IZB29" s="84"/>
      <c r="IZC29" s="84"/>
      <c r="IZD29" s="84"/>
      <c r="IZE29" s="84"/>
      <c r="IZF29" s="84"/>
      <c r="IZG29" s="84"/>
      <c r="IZH29" s="84"/>
      <c r="IZI29" s="84"/>
      <c r="IZJ29" s="84"/>
      <c r="IZK29" s="84"/>
      <c r="IZL29" s="84"/>
      <c r="IZM29" s="84"/>
      <c r="IZN29" s="84"/>
      <c r="IZO29" s="84"/>
      <c r="IZP29" s="84"/>
      <c r="IZQ29" s="84"/>
      <c r="IZR29" s="84"/>
      <c r="IZS29" s="84"/>
      <c r="IZT29" s="84"/>
      <c r="IZU29" s="84"/>
      <c r="IZV29" s="84"/>
      <c r="IZW29" s="84"/>
      <c r="IZX29" s="84"/>
      <c r="IZY29" s="84"/>
      <c r="IZZ29" s="84"/>
      <c r="JAA29" s="84"/>
      <c r="JAB29" s="84"/>
      <c r="JAC29" s="84"/>
      <c r="JAD29" s="84"/>
      <c r="JAE29" s="84"/>
      <c r="JAF29" s="84"/>
      <c r="JAG29" s="84"/>
      <c r="JAH29" s="84"/>
      <c r="JAI29" s="84"/>
      <c r="JAJ29" s="84"/>
      <c r="JAK29" s="84"/>
      <c r="JAL29" s="84"/>
      <c r="JAM29" s="84"/>
      <c r="JAN29" s="84"/>
      <c r="JAO29" s="84"/>
      <c r="JAP29" s="84"/>
      <c r="JAQ29" s="84"/>
      <c r="JAR29" s="84"/>
      <c r="JAS29" s="84"/>
      <c r="JAT29" s="84"/>
      <c r="JAU29" s="84"/>
      <c r="JAV29" s="84"/>
      <c r="JAW29" s="84"/>
      <c r="JAX29" s="84"/>
      <c r="JAY29" s="84"/>
      <c r="JAZ29" s="84"/>
      <c r="JBA29" s="84"/>
      <c r="JBB29" s="84"/>
      <c r="JBC29" s="84"/>
      <c r="JBD29" s="84"/>
      <c r="JBE29" s="84"/>
      <c r="JBF29" s="84"/>
      <c r="JBG29" s="84"/>
      <c r="JBH29" s="84"/>
      <c r="JBI29" s="84"/>
      <c r="JBJ29" s="84"/>
      <c r="JBK29" s="84"/>
      <c r="JBL29" s="84"/>
      <c r="JBM29" s="84"/>
      <c r="JBN29" s="84"/>
      <c r="JBO29" s="84"/>
      <c r="JBP29" s="84"/>
      <c r="JBQ29" s="84"/>
      <c r="JBR29" s="84"/>
      <c r="JBS29" s="84"/>
      <c r="JBT29" s="84"/>
      <c r="JBU29" s="84"/>
      <c r="JBV29" s="84"/>
      <c r="JBW29" s="84"/>
      <c r="JBX29" s="84"/>
      <c r="JBY29" s="84"/>
      <c r="JBZ29" s="84"/>
      <c r="JCA29" s="84"/>
      <c r="JCB29" s="84"/>
      <c r="JCC29" s="84"/>
      <c r="JCD29" s="84"/>
      <c r="JCE29" s="84"/>
      <c r="JCF29" s="84"/>
      <c r="JCG29" s="84"/>
      <c r="JCH29" s="84"/>
      <c r="JCI29" s="84"/>
      <c r="JCJ29" s="84"/>
      <c r="JCK29" s="84"/>
      <c r="JCL29" s="84"/>
      <c r="JCM29" s="84"/>
      <c r="JCN29" s="84"/>
      <c r="JCO29" s="84"/>
      <c r="JCP29" s="84"/>
      <c r="JCQ29" s="84"/>
      <c r="JCR29" s="84"/>
      <c r="JCS29" s="84"/>
      <c r="JCT29" s="84"/>
      <c r="JCU29" s="84"/>
      <c r="JCV29" s="84"/>
      <c r="JCW29" s="84"/>
      <c r="JCX29" s="84"/>
      <c r="JCY29" s="84"/>
      <c r="JCZ29" s="84"/>
      <c r="JDA29" s="84"/>
      <c r="JDB29" s="84"/>
      <c r="JDC29" s="84"/>
      <c r="JDD29" s="84"/>
      <c r="JDE29" s="84"/>
      <c r="JDF29" s="84"/>
      <c r="JDG29" s="84"/>
      <c r="JDH29" s="84"/>
      <c r="JDI29" s="84"/>
      <c r="JDJ29" s="84"/>
      <c r="JDK29" s="84"/>
      <c r="JDL29" s="84"/>
      <c r="JDM29" s="84"/>
      <c r="JDN29" s="84"/>
      <c r="JDO29" s="84"/>
      <c r="JDP29" s="84"/>
      <c r="JDQ29" s="84"/>
      <c r="JDR29" s="84"/>
      <c r="JDS29" s="84"/>
      <c r="JDT29" s="84"/>
      <c r="JDU29" s="84"/>
      <c r="JDV29" s="84"/>
      <c r="JDW29" s="84"/>
      <c r="JDX29" s="84"/>
      <c r="JDY29" s="84"/>
      <c r="JDZ29" s="84"/>
      <c r="JEA29" s="84"/>
      <c r="JEB29" s="84"/>
      <c r="JEC29" s="84"/>
      <c r="JED29" s="84"/>
      <c r="JEE29" s="84"/>
      <c r="JEF29" s="84"/>
      <c r="JEG29" s="84"/>
      <c r="JEH29" s="84"/>
      <c r="JEI29" s="84"/>
      <c r="JEJ29" s="84"/>
      <c r="JEK29" s="84"/>
      <c r="JEL29" s="84"/>
      <c r="JEM29" s="84"/>
      <c r="JEN29" s="84"/>
      <c r="JEO29" s="84"/>
      <c r="JEP29" s="84"/>
      <c r="JEQ29" s="84"/>
      <c r="JER29" s="84"/>
      <c r="JES29" s="84"/>
      <c r="JET29" s="84"/>
      <c r="JEU29" s="84"/>
      <c r="JEV29" s="84"/>
      <c r="JEW29" s="84"/>
      <c r="JEX29" s="84"/>
      <c r="JEY29" s="84"/>
      <c r="JEZ29" s="84"/>
      <c r="JFA29" s="84"/>
      <c r="JFB29" s="84"/>
      <c r="JFC29" s="84"/>
      <c r="JFD29" s="84"/>
      <c r="JFE29" s="84"/>
      <c r="JFF29" s="84"/>
      <c r="JFG29" s="84"/>
      <c r="JFH29" s="84"/>
      <c r="JFI29" s="84"/>
      <c r="JFJ29" s="84"/>
      <c r="JFK29" s="84"/>
      <c r="JFL29" s="84"/>
      <c r="JFM29" s="84"/>
      <c r="JFN29" s="84"/>
      <c r="JFO29" s="84"/>
      <c r="JFP29" s="84"/>
      <c r="JFQ29" s="84"/>
      <c r="JFR29" s="84"/>
      <c r="JFS29" s="84"/>
      <c r="JFT29" s="84"/>
      <c r="JFU29" s="84"/>
      <c r="JFV29" s="84"/>
      <c r="JFW29" s="84"/>
      <c r="JFX29" s="84"/>
      <c r="JFY29" s="84"/>
      <c r="JFZ29" s="84"/>
      <c r="JGA29" s="84"/>
      <c r="JGB29" s="84"/>
      <c r="JGC29" s="84"/>
      <c r="JGD29" s="84"/>
      <c r="JGE29" s="84"/>
      <c r="JGF29" s="84"/>
      <c r="JGG29" s="84"/>
      <c r="JGH29" s="84"/>
      <c r="JGI29" s="84"/>
      <c r="JGJ29" s="84"/>
      <c r="JGK29" s="84"/>
      <c r="JGL29" s="84"/>
      <c r="JGM29" s="84"/>
      <c r="JGN29" s="84"/>
      <c r="JGO29" s="84"/>
      <c r="JGP29" s="84"/>
      <c r="JGQ29" s="84"/>
      <c r="JGR29" s="84"/>
      <c r="JGS29" s="84"/>
      <c r="JGT29" s="84"/>
      <c r="JGU29" s="84"/>
      <c r="JGV29" s="84"/>
      <c r="JGW29" s="84"/>
      <c r="JGX29" s="84"/>
      <c r="JGY29" s="84"/>
      <c r="JGZ29" s="84"/>
      <c r="JHA29" s="84"/>
      <c r="JHB29" s="84"/>
      <c r="JHC29" s="84"/>
      <c r="JHD29" s="84"/>
      <c r="JHE29" s="84"/>
      <c r="JHF29" s="84"/>
      <c r="JHG29" s="84"/>
      <c r="JHH29" s="84"/>
      <c r="JHI29" s="84"/>
      <c r="JHJ29" s="84"/>
      <c r="JHK29" s="84"/>
      <c r="JHL29" s="84"/>
      <c r="JHM29" s="84"/>
      <c r="JHN29" s="84"/>
      <c r="JHO29" s="84"/>
      <c r="JHP29" s="84"/>
      <c r="JHQ29" s="84"/>
      <c r="JHR29" s="84"/>
      <c r="JHS29" s="84"/>
      <c r="JHT29" s="84"/>
      <c r="JHU29" s="84"/>
      <c r="JHV29" s="84"/>
      <c r="JHW29" s="84"/>
      <c r="JHX29" s="84"/>
      <c r="JHY29" s="84"/>
      <c r="JHZ29" s="84"/>
      <c r="JIA29" s="84"/>
      <c r="JIB29" s="84"/>
      <c r="JIC29" s="84"/>
      <c r="JID29" s="84"/>
      <c r="JIE29" s="84"/>
      <c r="JIF29" s="84"/>
      <c r="JIG29" s="84"/>
      <c r="JIH29" s="84"/>
      <c r="JII29" s="84"/>
      <c r="JIJ29" s="84"/>
      <c r="JIK29" s="84"/>
      <c r="JIL29" s="84"/>
      <c r="JIM29" s="84"/>
      <c r="JIN29" s="84"/>
      <c r="JIO29" s="84"/>
      <c r="JIP29" s="84"/>
      <c r="JIQ29" s="84"/>
      <c r="JIR29" s="84"/>
      <c r="JIS29" s="84"/>
      <c r="JIT29" s="84"/>
      <c r="JIU29" s="84"/>
      <c r="JIV29" s="84"/>
      <c r="JIW29" s="84"/>
      <c r="JIX29" s="84"/>
      <c r="JIY29" s="84"/>
      <c r="JIZ29" s="84"/>
      <c r="JJA29" s="84"/>
      <c r="JJB29" s="84"/>
      <c r="JJC29" s="84"/>
      <c r="JJD29" s="84"/>
      <c r="JJE29" s="84"/>
      <c r="JJF29" s="84"/>
      <c r="JJG29" s="84"/>
      <c r="JJH29" s="84"/>
      <c r="JJI29" s="84"/>
      <c r="JJJ29" s="84"/>
      <c r="JJK29" s="84"/>
      <c r="JJL29" s="84"/>
      <c r="JJM29" s="84"/>
      <c r="JJN29" s="84"/>
      <c r="JJO29" s="84"/>
      <c r="JJP29" s="84"/>
      <c r="JJQ29" s="84"/>
      <c r="JJR29" s="84"/>
      <c r="JJS29" s="84"/>
      <c r="JJT29" s="84"/>
      <c r="JJU29" s="84"/>
      <c r="JJV29" s="84"/>
      <c r="JJW29" s="84"/>
      <c r="JJX29" s="84"/>
      <c r="JJY29" s="84"/>
      <c r="JJZ29" s="84"/>
      <c r="JKA29" s="84"/>
      <c r="JKB29" s="84"/>
      <c r="JKC29" s="84"/>
      <c r="JKD29" s="84"/>
      <c r="JKE29" s="84"/>
      <c r="JKF29" s="84"/>
      <c r="JKG29" s="84"/>
      <c r="JKH29" s="84"/>
      <c r="JKI29" s="84"/>
      <c r="JKJ29" s="84"/>
      <c r="JKK29" s="84"/>
      <c r="JKL29" s="84"/>
      <c r="JKM29" s="84"/>
      <c r="JKN29" s="84"/>
      <c r="JKO29" s="84"/>
      <c r="JKP29" s="84"/>
      <c r="JKQ29" s="84"/>
      <c r="JKR29" s="84"/>
      <c r="JKS29" s="84"/>
      <c r="JKT29" s="84"/>
      <c r="JKU29" s="84"/>
      <c r="JKV29" s="84"/>
      <c r="JKW29" s="84"/>
      <c r="JKX29" s="84"/>
      <c r="JKY29" s="84"/>
      <c r="JKZ29" s="84"/>
      <c r="JLA29" s="84"/>
      <c r="JLB29" s="84"/>
      <c r="JLC29" s="84"/>
      <c r="JLD29" s="84"/>
      <c r="JLE29" s="84"/>
      <c r="JLF29" s="84"/>
      <c r="JLG29" s="84"/>
      <c r="JLH29" s="84"/>
      <c r="JLI29" s="84"/>
      <c r="JLJ29" s="84"/>
      <c r="JLK29" s="84"/>
      <c r="JLL29" s="84"/>
      <c r="JLM29" s="84"/>
      <c r="JLN29" s="84"/>
      <c r="JLO29" s="84"/>
      <c r="JLP29" s="84"/>
      <c r="JLQ29" s="84"/>
      <c r="JLR29" s="84"/>
      <c r="JLS29" s="84"/>
      <c r="JLT29" s="84"/>
      <c r="JLU29" s="84"/>
      <c r="JLV29" s="84"/>
      <c r="JLW29" s="84"/>
      <c r="JLX29" s="84"/>
      <c r="JLY29" s="84"/>
      <c r="JLZ29" s="84"/>
      <c r="JMA29" s="84"/>
      <c r="JMB29" s="84"/>
      <c r="JMC29" s="84"/>
      <c r="JMD29" s="84"/>
      <c r="JME29" s="84"/>
      <c r="JMF29" s="84"/>
      <c r="JMG29" s="84"/>
      <c r="JMH29" s="84"/>
      <c r="JMI29" s="84"/>
      <c r="JMJ29" s="84"/>
      <c r="JMK29" s="84"/>
      <c r="JML29" s="84"/>
      <c r="JMM29" s="84"/>
      <c r="JMN29" s="84"/>
      <c r="JMO29" s="84"/>
      <c r="JMP29" s="84"/>
      <c r="JMQ29" s="84"/>
      <c r="JMR29" s="84"/>
      <c r="JMS29" s="84"/>
      <c r="JMT29" s="84"/>
      <c r="JMU29" s="84"/>
      <c r="JMV29" s="84"/>
      <c r="JMW29" s="84"/>
      <c r="JMX29" s="84"/>
      <c r="JMY29" s="84"/>
      <c r="JMZ29" s="84"/>
      <c r="JNA29" s="84"/>
      <c r="JNB29" s="84"/>
      <c r="JNC29" s="84"/>
      <c r="JND29" s="84"/>
      <c r="JNE29" s="84"/>
      <c r="JNF29" s="84"/>
      <c r="JNG29" s="84"/>
      <c r="JNH29" s="84"/>
      <c r="JNI29" s="84"/>
      <c r="JNJ29" s="84"/>
      <c r="JNK29" s="84"/>
      <c r="JNL29" s="84"/>
      <c r="JNM29" s="84"/>
      <c r="JNN29" s="84"/>
      <c r="JNO29" s="84"/>
      <c r="JNP29" s="84"/>
      <c r="JNQ29" s="84"/>
      <c r="JNR29" s="84"/>
      <c r="JNS29" s="84"/>
      <c r="JNT29" s="84"/>
      <c r="JNU29" s="84"/>
      <c r="JNV29" s="84"/>
      <c r="JNW29" s="84"/>
      <c r="JNX29" s="84"/>
      <c r="JNY29" s="84"/>
      <c r="JNZ29" s="84"/>
      <c r="JOA29" s="84"/>
      <c r="JOB29" s="84"/>
      <c r="JOC29" s="84"/>
      <c r="JOD29" s="84"/>
      <c r="JOE29" s="84"/>
      <c r="JOF29" s="84"/>
      <c r="JOG29" s="84"/>
      <c r="JOH29" s="84"/>
      <c r="JOI29" s="84"/>
      <c r="JOJ29" s="84"/>
      <c r="JOK29" s="84"/>
      <c r="JOL29" s="84"/>
      <c r="JOM29" s="84"/>
      <c r="JON29" s="84"/>
      <c r="JOO29" s="84"/>
      <c r="JOP29" s="84"/>
      <c r="JOQ29" s="84"/>
      <c r="JOR29" s="84"/>
      <c r="JOS29" s="84"/>
      <c r="JOT29" s="84"/>
      <c r="JOU29" s="84"/>
      <c r="JOV29" s="84"/>
      <c r="JOW29" s="84"/>
      <c r="JOX29" s="84"/>
      <c r="JOY29" s="84"/>
      <c r="JOZ29" s="84"/>
      <c r="JPA29" s="84"/>
      <c r="JPB29" s="84"/>
      <c r="JPC29" s="84"/>
      <c r="JPD29" s="84"/>
      <c r="JPE29" s="84"/>
      <c r="JPF29" s="84"/>
      <c r="JPG29" s="84"/>
      <c r="JPH29" s="84"/>
      <c r="JPI29" s="84"/>
      <c r="JPJ29" s="84"/>
      <c r="JPK29" s="84"/>
      <c r="JPL29" s="84"/>
      <c r="JPM29" s="84"/>
      <c r="JPN29" s="84"/>
      <c r="JPO29" s="84"/>
      <c r="JPP29" s="84"/>
      <c r="JPQ29" s="84"/>
      <c r="JPR29" s="84"/>
      <c r="JPS29" s="84"/>
      <c r="JPT29" s="84"/>
      <c r="JPU29" s="84"/>
      <c r="JPV29" s="84"/>
      <c r="JPW29" s="84"/>
      <c r="JPX29" s="84"/>
      <c r="JPY29" s="84"/>
      <c r="JPZ29" s="84"/>
      <c r="JQA29" s="84"/>
      <c r="JQB29" s="84"/>
      <c r="JQC29" s="84"/>
      <c r="JQD29" s="84"/>
      <c r="JQE29" s="84"/>
      <c r="JQF29" s="84"/>
      <c r="JQG29" s="84"/>
      <c r="JQH29" s="84"/>
      <c r="JQI29" s="84"/>
      <c r="JQJ29" s="84"/>
      <c r="JQK29" s="84"/>
      <c r="JQL29" s="84"/>
      <c r="JQM29" s="84"/>
      <c r="JQN29" s="84"/>
      <c r="JQO29" s="84"/>
      <c r="JQP29" s="84"/>
      <c r="JQQ29" s="84"/>
      <c r="JQR29" s="84"/>
      <c r="JQS29" s="84"/>
      <c r="JQT29" s="84"/>
      <c r="JQU29" s="84"/>
      <c r="JQV29" s="84"/>
      <c r="JQW29" s="84"/>
      <c r="JQX29" s="84"/>
      <c r="JQY29" s="84"/>
      <c r="JQZ29" s="84"/>
      <c r="JRA29" s="84"/>
      <c r="JRB29" s="84"/>
      <c r="JRC29" s="84"/>
      <c r="JRD29" s="84"/>
      <c r="JRE29" s="84"/>
      <c r="JRF29" s="84"/>
      <c r="JRG29" s="84"/>
      <c r="JRH29" s="84"/>
      <c r="JRI29" s="84"/>
      <c r="JRJ29" s="84"/>
      <c r="JRK29" s="84"/>
      <c r="JRL29" s="84"/>
      <c r="JRM29" s="84"/>
      <c r="JRN29" s="84"/>
      <c r="JRO29" s="84"/>
      <c r="JRP29" s="84"/>
      <c r="JRQ29" s="84"/>
      <c r="JRR29" s="84"/>
      <c r="JRS29" s="84"/>
      <c r="JRT29" s="84"/>
      <c r="JRU29" s="84"/>
      <c r="JRV29" s="84"/>
      <c r="JRW29" s="84"/>
      <c r="JRX29" s="84"/>
      <c r="JRY29" s="84"/>
      <c r="JRZ29" s="84"/>
      <c r="JSA29" s="84"/>
      <c r="JSB29" s="84"/>
      <c r="JSC29" s="84"/>
      <c r="JSD29" s="84"/>
      <c r="JSE29" s="84"/>
      <c r="JSF29" s="84"/>
      <c r="JSG29" s="84"/>
      <c r="JSH29" s="84"/>
      <c r="JSI29" s="84"/>
      <c r="JSJ29" s="84"/>
      <c r="JSK29" s="84"/>
      <c r="JSL29" s="84"/>
      <c r="JSM29" s="84"/>
      <c r="JSN29" s="84"/>
      <c r="JSO29" s="84"/>
      <c r="JSP29" s="84"/>
      <c r="JSQ29" s="84"/>
      <c r="JSR29" s="84"/>
      <c r="JSS29" s="84"/>
      <c r="JST29" s="84"/>
      <c r="JSU29" s="84"/>
      <c r="JSV29" s="84"/>
      <c r="JSW29" s="84"/>
      <c r="JSX29" s="84"/>
      <c r="JSY29" s="84"/>
      <c r="JSZ29" s="84"/>
      <c r="JTA29" s="84"/>
      <c r="JTB29" s="84"/>
      <c r="JTC29" s="84"/>
      <c r="JTD29" s="84"/>
      <c r="JTE29" s="84"/>
      <c r="JTF29" s="84"/>
      <c r="JTG29" s="84"/>
      <c r="JTH29" s="84"/>
      <c r="JTI29" s="84"/>
      <c r="JTJ29" s="84"/>
      <c r="JTK29" s="84"/>
      <c r="JTL29" s="84"/>
      <c r="JTM29" s="84"/>
      <c r="JTN29" s="84"/>
      <c r="JTO29" s="84"/>
      <c r="JTP29" s="84"/>
      <c r="JTQ29" s="84"/>
      <c r="JTR29" s="84"/>
      <c r="JTS29" s="84"/>
      <c r="JTT29" s="84"/>
      <c r="JTU29" s="84"/>
      <c r="JTV29" s="84"/>
      <c r="JTW29" s="84"/>
      <c r="JTX29" s="84"/>
      <c r="JTY29" s="84"/>
      <c r="JTZ29" s="84"/>
      <c r="JUA29" s="84"/>
      <c r="JUB29" s="84"/>
      <c r="JUC29" s="84"/>
      <c r="JUD29" s="84"/>
      <c r="JUE29" s="84"/>
      <c r="JUF29" s="84"/>
      <c r="JUG29" s="84"/>
      <c r="JUH29" s="84"/>
      <c r="JUI29" s="84"/>
      <c r="JUJ29" s="84"/>
      <c r="JUK29" s="84"/>
      <c r="JUL29" s="84"/>
      <c r="JUM29" s="84"/>
      <c r="JUN29" s="84"/>
      <c r="JUO29" s="84"/>
      <c r="JUP29" s="84"/>
      <c r="JUQ29" s="84"/>
      <c r="JUR29" s="84"/>
      <c r="JUS29" s="84"/>
      <c r="JUT29" s="84"/>
      <c r="JUU29" s="84"/>
      <c r="JUV29" s="84"/>
      <c r="JUW29" s="84"/>
      <c r="JUX29" s="84"/>
      <c r="JUY29" s="84"/>
      <c r="JUZ29" s="84"/>
      <c r="JVA29" s="84"/>
      <c r="JVB29" s="84"/>
      <c r="JVC29" s="84"/>
      <c r="JVD29" s="84"/>
      <c r="JVE29" s="84"/>
      <c r="JVF29" s="84"/>
      <c r="JVG29" s="84"/>
      <c r="JVH29" s="84"/>
      <c r="JVI29" s="84"/>
      <c r="JVJ29" s="84"/>
      <c r="JVK29" s="84"/>
      <c r="JVL29" s="84"/>
      <c r="JVM29" s="84"/>
      <c r="JVN29" s="84"/>
      <c r="JVO29" s="84"/>
      <c r="JVP29" s="84"/>
      <c r="JVQ29" s="84"/>
      <c r="JVR29" s="84"/>
      <c r="JVS29" s="84"/>
      <c r="JVT29" s="84"/>
      <c r="JVU29" s="84"/>
      <c r="JVV29" s="84"/>
      <c r="JVW29" s="84"/>
      <c r="JVX29" s="84"/>
      <c r="JVY29" s="84"/>
      <c r="JVZ29" s="84"/>
      <c r="JWA29" s="84"/>
      <c r="JWB29" s="84"/>
      <c r="JWC29" s="84"/>
      <c r="JWD29" s="84"/>
      <c r="JWE29" s="84"/>
      <c r="JWF29" s="84"/>
      <c r="JWG29" s="84"/>
      <c r="JWH29" s="84"/>
      <c r="JWI29" s="84"/>
      <c r="JWJ29" s="84"/>
      <c r="JWK29" s="84"/>
      <c r="JWL29" s="84"/>
      <c r="JWM29" s="84"/>
      <c r="JWN29" s="84"/>
      <c r="JWO29" s="84"/>
      <c r="JWP29" s="84"/>
      <c r="JWQ29" s="84"/>
      <c r="JWR29" s="84"/>
      <c r="JWS29" s="84"/>
      <c r="JWT29" s="84"/>
      <c r="JWU29" s="84"/>
      <c r="JWV29" s="84"/>
      <c r="JWW29" s="84"/>
      <c r="JWX29" s="84"/>
      <c r="JWY29" s="84"/>
      <c r="JWZ29" s="84"/>
      <c r="JXA29" s="84"/>
      <c r="JXB29" s="84"/>
      <c r="JXC29" s="84"/>
      <c r="JXD29" s="84"/>
      <c r="JXE29" s="84"/>
      <c r="JXF29" s="84"/>
      <c r="JXG29" s="84"/>
      <c r="JXH29" s="84"/>
      <c r="JXI29" s="84"/>
      <c r="JXJ29" s="84"/>
      <c r="JXK29" s="84"/>
      <c r="JXL29" s="84"/>
      <c r="JXM29" s="84"/>
      <c r="JXN29" s="84"/>
      <c r="JXO29" s="84"/>
      <c r="JXP29" s="84"/>
      <c r="JXQ29" s="84"/>
      <c r="JXR29" s="84"/>
      <c r="JXS29" s="84"/>
      <c r="JXT29" s="84"/>
      <c r="JXU29" s="84"/>
      <c r="JXV29" s="84"/>
      <c r="JXW29" s="84"/>
      <c r="JXX29" s="84"/>
      <c r="JXY29" s="84"/>
      <c r="JXZ29" s="84"/>
      <c r="JYA29" s="84"/>
      <c r="JYB29" s="84"/>
      <c r="JYC29" s="84"/>
      <c r="JYD29" s="84"/>
      <c r="JYE29" s="84"/>
      <c r="JYF29" s="84"/>
      <c r="JYG29" s="84"/>
      <c r="JYH29" s="84"/>
      <c r="JYI29" s="84"/>
      <c r="JYJ29" s="84"/>
      <c r="JYK29" s="84"/>
      <c r="JYL29" s="84"/>
      <c r="JYM29" s="84"/>
      <c r="JYN29" s="84"/>
      <c r="JYO29" s="84"/>
      <c r="JYP29" s="84"/>
      <c r="JYQ29" s="84"/>
      <c r="JYR29" s="84"/>
      <c r="JYS29" s="84"/>
      <c r="JYT29" s="84"/>
      <c r="JYU29" s="84"/>
      <c r="JYV29" s="84"/>
      <c r="JYW29" s="84"/>
      <c r="JYX29" s="84"/>
      <c r="JYY29" s="84"/>
      <c r="JYZ29" s="84"/>
      <c r="JZA29" s="84"/>
      <c r="JZB29" s="84"/>
      <c r="JZC29" s="84"/>
      <c r="JZD29" s="84"/>
      <c r="JZE29" s="84"/>
      <c r="JZF29" s="84"/>
      <c r="JZG29" s="84"/>
      <c r="JZH29" s="84"/>
      <c r="JZI29" s="84"/>
      <c r="JZJ29" s="84"/>
      <c r="JZK29" s="84"/>
      <c r="JZL29" s="84"/>
      <c r="JZM29" s="84"/>
      <c r="JZN29" s="84"/>
      <c r="JZO29" s="84"/>
      <c r="JZP29" s="84"/>
      <c r="JZQ29" s="84"/>
      <c r="JZR29" s="84"/>
      <c r="JZS29" s="84"/>
      <c r="JZT29" s="84"/>
      <c r="JZU29" s="84"/>
      <c r="JZV29" s="84"/>
      <c r="JZW29" s="84"/>
      <c r="JZX29" s="84"/>
      <c r="JZY29" s="84"/>
      <c r="JZZ29" s="84"/>
      <c r="KAA29" s="84"/>
      <c r="KAB29" s="84"/>
      <c r="KAC29" s="84"/>
      <c r="KAD29" s="84"/>
      <c r="KAE29" s="84"/>
      <c r="KAF29" s="84"/>
      <c r="KAG29" s="84"/>
      <c r="KAH29" s="84"/>
      <c r="KAI29" s="84"/>
      <c r="KAJ29" s="84"/>
      <c r="KAK29" s="84"/>
      <c r="KAL29" s="84"/>
      <c r="KAM29" s="84"/>
      <c r="KAN29" s="84"/>
      <c r="KAO29" s="84"/>
      <c r="KAP29" s="84"/>
      <c r="KAQ29" s="84"/>
      <c r="KAR29" s="84"/>
      <c r="KAS29" s="84"/>
      <c r="KAT29" s="84"/>
      <c r="KAU29" s="84"/>
      <c r="KAV29" s="84"/>
      <c r="KAW29" s="84"/>
      <c r="KAX29" s="84"/>
      <c r="KAY29" s="84"/>
      <c r="KAZ29" s="84"/>
      <c r="KBA29" s="84"/>
      <c r="KBB29" s="84"/>
      <c r="KBC29" s="84"/>
      <c r="KBD29" s="84"/>
      <c r="KBE29" s="84"/>
      <c r="KBF29" s="84"/>
      <c r="KBG29" s="84"/>
      <c r="KBH29" s="84"/>
      <c r="KBI29" s="84"/>
      <c r="KBJ29" s="84"/>
      <c r="KBK29" s="84"/>
      <c r="KBL29" s="84"/>
      <c r="KBM29" s="84"/>
      <c r="KBN29" s="84"/>
      <c r="KBO29" s="84"/>
      <c r="KBP29" s="84"/>
      <c r="KBQ29" s="84"/>
      <c r="KBR29" s="84"/>
      <c r="KBS29" s="84"/>
      <c r="KBT29" s="84"/>
      <c r="KBU29" s="84"/>
      <c r="KBV29" s="84"/>
      <c r="KBW29" s="84"/>
      <c r="KBX29" s="84"/>
      <c r="KBY29" s="84"/>
      <c r="KBZ29" s="84"/>
      <c r="KCA29" s="84"/>
      <c r="KCB29" s="84"/>
      <c r="KCC29" s="84"/>
      <c r="KCD29" s="84"/>
      <c r="KCE29" s="84"/>
      <c r="KCF29" s="84"/>
      <c r="KCG29" s="84"/>
      <c r="KCH29" s="84"/>
      <c r="KCI29" s="84"/>
      <c r="KCJ29" s="84"/>
      <c r="KCK29" s="84"/>
      <c r="KCL29" s="84"/>
      <c r="KCM29" s="84"/>
      <c r="KCN29" s="84"/>
      <c r="KCO29" s="84"/>
      <c r="KCP29" s="84"/>
      <c r="KCQ29" s="84"/>
      <c r="KCR29" s="84"/>
      <c r="KCS29" s="84"/>
      <c r="KCT29" s="84"/>
      <c r="KCU29" s="84"/>
      <c r="KCV29" s="84"/>
      <c r="KCW29" s="84"/>
      <c r="KCX29" s="84"/>
      <c r="KCY29" s="84"/>
      <c r="KCZ29" s="84"/>
      <c r="KDA29" s="84"/>
      <c r="KDB29" s="84"/>
      <c r="KDC29" s="84"/>
      <c r="KDD29" s="84"/>
      <c r="KDE29" s="84"/>
      <c r="KDF29" s="84"/>
      <c r="KDG29" s="84"/>
      <c r="KDH29" s="84"/>
      <c r="KDI29" s="84"/>
      <c r="KDJ29" s="84"/>
      <c r="KDK29" s="84"/>
      <c r="KDL29" s="84"/>
      <c r="KDM29" s="84"/>
      <c r="KDN29" s="84"/>
      <c r="KDO29" s="84"/>
      <c r="KDP29" s="84"/>
      <c r="KDQ29" s="84"/>
      <c r="KDR29" s="84"/>
      <c r="KDS29" s="84"/>
      <c r="KDT29" s="84"/>
      <c r="KDU29" s="84"/>
      <c r="KDV29" s="84"/>
      <c r="KDW29" s="84"/>
      <c r="KDX29" s="84"/>
      <c r="KDY29" s="84"/>
      <c r="KDZ29" s="84"/>
      <c r="KEA29" s="84"/>
      <c r="KEB29" s="84"/>
      <c r="KEC29" s="84"/>
      <c r="KED29" s="84"/>
      <c r="KEE29" s="84"/>
      <c r="KEF29" s="84"/>
      <c r="KEG29" s="84"/>
      <c r="KEH29" s="84"/>
      <c r="KEI29" s="84"/>
      <c r="KEJ29" s="84"/>
      <c r="KEK29" s="84"/>
      <c r="KEL29" s="84"/>
      <c r="KEM29" s="84"/>
      <c r="KEN29" s="84"/>
      <c r="KEO29" s="84"/>
      <c r="KEP29" s="84"/>
      <c r="KEQ29" s="84"/>
      <c r="KER29" s="84"/>
      <c r="KES29" s="84"/>
      <c r="KET29" s="84"/>
      <c r="KEU29" s="84"/>
      <c r="KEV29" s="84"/>
      <c r="KEW29" s="84"/>
      <c r="KEX29" s="84"/>
      <c r="KEY29" s="84"/>
      <c r="KEZ29" s="84"/>
      <c r="KFA29" s="84"/>
      <c r="KFB29" s="84"/>
      <c r="KFC29" s="84"/>
      <c r="KFD29" s="84"/>
      <c r="KFE29" s="84"/>
      <c r="KFF29" s="84"/>
      <c r="KFG29" s="84"/>
      <c r="KFH29" s="84"/>
      <c r="KFI29" s="84"/>
      <c r="KFJ29" s="84"/>
      <c r="KFK29" s="84"/>
      <c r="KFL29" s="84"/>
      <c r="KFM29" s="84"/>
      <c r="KFN29" s="84"/>
      <c r="KFO29" s="84"/>
      <c r="KFP29" s="84"/>
      <c r="KFQ29" s="84"/>
      <c r="KFR29" s="84"/>
      <c r="KFS29" s="84"/>
      <c r="KFT29" s="84"/>
      <c r="KFU29" s="84"/>
      <c r="KFV29" s="84"/>
      <c r="KFW29" s="84"/>
      <c r="KFX29" s="84"/>
      <c r="KFY29" s="84"/>
      <c r="KFZ29" s="84"/>
      <c r="KGA29" s="84"/>
      <c r="KGB29" s="84"/>
      <c r="KGC29" s="84"/>
      <c r="KGD29" s="84"/>
      <c r="KGE29" s="84"/>
      <c r="KGF29" s="84"/>
      <c r="KGG29" s="84"/>
      <c r="KGH29" s="84"/>
      <c r="KGI29" s="84"/>
      <c r="KGJ29" s="84"/>
      <c r="KGK29" s="84"/>
      <c r="KGL29" s="84"/>
      <c r="KGM29" s="84"/>
      <c r="KGN29" s="84"/>
      <c r="KGO29" s="84"/>
      <c r="KGP29" s="84"/>
      <c r="KGQ29" s="84"/>
      <c r="KGR29" s="84"/>
      <c r="KGS29" s="84"/>
      <c r="KGT29" s="84"/>
      <c r="KGU29" s="84"/>
      <c r="KGV29" s="84"/>
      <c r="KGW29" s="84"/>
      <c r="KGX29" s="84"/>
      <c r="KGY29" s="84"/>
      <c r="KGZ29" s="84"/>
      <c r="KHA29" s="84"/>
      <c r="KHB29" s="84"/>
      <c r="KHC29" s="84"/>
      <c r="KHD29" s="84"/>
      <c r="KHE29" s="84"/>
      <c r="KHF29" s="84"/>
      <c r="KHG29" s="84"/>
      <c r="KHH29" s="84"/>
      <c r="KHI29" s="84"/>
      <c r="KHJ29" s="84"/>
      <c r="KHK29" s="84"/>
      <c r="KHL29" s="84"/>
      <c r="KHM29" s="84"/>
      <c r="KHN29" s="84"/>
      <c r="KHO29" s="84"/>
      <c r="KHP29" s="84"/>
      <c r="KHQ29" s="84"/>
      <c r="KHR29" s="84"/>
      <c r="KHS29" s="84"/>
      <c r="KHT29" s="84"/>
      <c r="KHU29" s="84"/>
      <c r="KHV29" s="84"/>
      <c r="KHW29" s="84"/>
      <c r="KHX29" s="84"/>
      <c r="KHY29" s="84"/>
      <c r="KHZ29" s="84"/>
      <c r="KIA29" s="84"/>
      <c r="KIB29" s="84"/>
      <c r="KIC29" s="84"/>
      <c r="KID29" s="84"/>
      <c r="KIE29" s="84"/>
      <c r="KIF29" s="84"/>
      <c r="KIG29" s="84"/>
      <c r="KIH29" s="84"/>
      <c r="KII29" s="84"/>
      <c r="KIJ29" s="84"/>
      <c r="KIK29" s="84"/>
      <c r="KIL29" s="84"/>
      <c r="KIM29" s="84"/>
      <c r="KIN29" s="84"/>
      <c r="KIO29" s="84"/>
      <c r="KIP29" s="84"/>
      <c r="KIQ29" s="84"/>
      <c r="KIR29" s="84"/>
      <c r="KIS29" s="84"/>
      <c r="KIT29" s="84"/>
      <c r="KIU29" s="84"/>
      <c r="KIV29" s="84"/>
      <c r="KIW29" s="84"/>
      <c r="KIX29" s="84"/>
      <c r="KIY29" s="84"/>
      <c r="KIZ29" s="84"/>
      <c r="KJA29" s="84"/>
      <c r="KJB29" s="84"/>
      <c r="KJC29" s="84"/>
      <c r="KJD29" s="84"/>
      <c r="KJE29" s="84"/>
      <c r="KJF29" s="84"/>
      <c r="KJG29" s="84"/>
      <c r="KJH29" s="84"/>
      <c r="KJI29" s="84"/>
      <c r="KJJ29" s="84"/>
      <c r="KJK29" s="84"/>
      <c r="KJL29" s="84"/>
      <c r="KJM29" s="84"/>
      <c r="KJN29" s="84"/>
      <c r="KJO29" s="84"/>
      <c r="KJP29" s="84"/>
      <c r="KJQ29" s="84"/>
      <c r="KJR29" s="84"/>
      <c r="KJS29" s="84"/>
      <c r="KJT29" s="84"/>
      <c r="KJU29" s="84"/>
      <c r="KJV29" s="84"/>
      <c r="KJW29" s="84"/>
      <c r="KJX29" s="84"/>
      <c r="KJY29" s="84"/>
      <c r="KJZ29" s="84"/>
      <c r="KKA29" s="84"/>
      <c r="KKB29" s="84"/>
      <c r="KKC29" s="84"/>
      <c r="KKD29" s="84"/>
      <c r="KKE29" s="84"/>
      <c r="KKF29" s="84"/>
      <c r="KKG29" s="84"/>
      <c r="KKH29" s="84"/>
      <c r="KKI29" s="84"/>
      <c r="KKJ29" s="84"/>
      <c r="KKK29" s="84"/>
      <c r="KKL29" s="84"/>
      <c r="KKM29" s="84"/>
      <c r="KKN29" s="84"/>
      <c r="KKO29" s="84"/>
      <c r="KKP29" s="84"/>
      <c r="KKQ29" s="84"/>
      <c r="KKR29" s="84"/>
      <c r="KKS29" s="84"/>
      <c r="KKT29" s="84"/>
      <c r="KKU29" s="84"/>
      <c r="KKV29" s="84"/>
      <c r="KKW29" s="84"/>
      <c r="KKX29" s="84"/>
      <c r="KKY29" s="84"/>
      <c r="KKZ29" s="84"/>
      <c r="KLA29" s="84"/>
      <c r="KLB29" s="84"/>
      <c r="KLC29" s="84"/>
      <c r="KLD29" s="84"/>
      <c r="KLE29" s="84"/>
      <c r="KLF29" s="84"/>
      <c r="KLG29" s="84"/>
      <c r="KLH29" s="84"/>
      <c r="KLI29" s="84"/>
      <c r="KLJ29" s="84"/>
      <c r="KLK29" s="84"/>
      <c r="KLL29" s="84"/>
      <c r="KLM29" s="84"/>
      <c r="KLN29" s="84"/>
      <c r="KLO29" s="84"/>
      <c r="KLP29" s="84"/>
      <c r="KLQ29" s="84"/>
      <c r="KLR29" s="84"/>
      <c r="KLS29" s="84"/>
      <c r="KLT29" s="84"/>
      <c r="KLU29" s="84"/>
      <c r="KLV29" s="84"/>
      <c r="KLW29" s="84"/>
      <c r="KLX29" s="84"/>
      <c r="KLY29" s="84"/>
      <c r="KLZ29" s="84"/>
      <c r="KMA29" s="84"/>
      <c r="KMB29" s="84"/>
      <c r="KMC29" s="84"/>
      <c r="KMD29" s="84"/>
      <c r="KME29" s="84"/>
      <c r="KMF29" s="84"/>
      <c r="KMG29" s="84"/>
      <c r="KMH29" s="84"/>
      <c r="KMI29" s="84"/>
      <c r="KMJ29" s="84"/>
      <c r="KMK29" s="84"/>
      <c r="KML29" s="84"/>
      <c r="KMM29" s="84"/>
      <c r="KMN29" s="84"/>
      <c r="KMO29" s="84"/>
      <c r="KMP29" s="84"/>
      <c r="KMQ29" s="84"/>
      <c r="KMR29" s="84"/>
      <c r="KMS29" s="84"/>
      <c r="KMT29" s="84"/>
      <c r="KMU29" s="84"/>
      <c r="KMV29" s="84"/>
      <c r="KMW29" s="84"/>
      <c r="KMX29" s="84"/>
      <c r="KMY29" s="84"/>
      <c r="KMZ29" s="84"/>
      <c r="KNA29" s="84"/>
      <c r="KNB29" s="84"/>
      <c r="KNC29" s="84"/>
      <c r="KND29" s="84"/>
      <c r="KNE29" s="84"/>
      <c r="KNF29" s="84"/>
      <c r="KNG29" s="84"/>
      <c r="KNH29" s="84"/>
      <c r="KNI29" s="84"/>
      <c r="KNJ29" s="84"/>
      <c r="KNK29" s="84"/>
      <c r="KNL29" s="84"/>
      <c r="KNM29" s="84"/>
      <c r="KNN29" s="84"/>
      <c r="KNO29" s="84"/>
      <c r="KNP29" s="84"/>
      <c r="KNQ29" s="84"/>
      <c r="KNR29" s="84"/>
      <c r="KNS29" s="84"/>
      <c r="KNT29" s="84"/>
      <c r="KNU29" s="84"/>
      <c r="KNV29" s="84"/>
      <c r="KNW29" s="84"/>
      <c r="KNX29" s="84"/>
      <c r="KNY29" s="84"/>
      <c r="KNZ29" s="84"/>
      <c r="KOA29" s="84"/>
      <c r="KOB29" s="84"/>
      <c r="KOC29" s="84"/>
      <c r="KOD29" s="84"/>
      <c r="KOE29" s="84"/>
      <c r="KOF29" s="84"/>
      <c r="KOG29" s="84"/>
      <c r="KOH29" s="84"/>
      <c r="KOI29" s="84"/>
      <c r="KOJ29" s="84"/>
      <c r="KOK29" s="84"/>
      <c r="KOL29" s="84"/>
      <c r="KOM29" s="84"/>
      <c r="KON29" s="84"/>
      <c r="KOO29" s="84"/>
      <c r="KOP29" s="84"/>
      <c r="KOQ29" s="84"/>
      <c r="KOR29" s="84"/>
      <c r="KOS29" s="84"/>
      <c r="KOT29" s="84"/>
      <c r="KOU29" s="84"/>
      <c r="KOV29" s="84"/>
      <c r="KOW29" s="84"/>
      <c r="KOX29" s="84"/>
      <c r="KOY29" s="84"/>
      <c r="KOZ29" s="84"/>
      <c r="KPA29" s="84"/>
      <c r="KPB29" s="84"/>
      <c r="KPC29" s="84"/>
      <c r="KPD29" s="84"/>
      <c r="KPE29" s="84"/>
      <c r="KPF29" s="84"/>
      <c r="KPG29" s="84"/>
      <c r="KPH29" s="84"/>
      <c r="KPI29" s="84"/>
      <c r="KPJ29" s="84"/>
      <c r="KPK29" s="84"/>
      <c r="KPL29" s="84"/>
      <c r="KPM29" s="84"/>
      <c r="KPN29" s="84"/>
      <c r="KPO29" s="84"/>
      <c r="KPP29" s="84"/>
      <c r="KPQ29" s="84"/>
      <c r="KPR29" s="84"/>
      <c r="KPS29" s="84"/>
      <c r="KPT29" s="84"/>
      <c r="KPU29" s="84"/>
      <c r="KPV29" s="84"/>
      <c r="KPW29" s="84"/>
      <c r="KPX29" s="84"/>
      <c r="KPY29" s="84"/>
      <c r="KPZ29" s="84"/>
      <c r="KQA29" s="84"/>
      <c r="KQB29" s="84"/>
      <c r="KQC29" s="84"/>
      <c r="KQD29" s="84"/>
      <c r="KQE29" s="84"/>
      <c r="KQF29" s="84"/>
      <c r="KQG29" s="84"/>
      <c r="KQH29" s="84"/>
      <c r="KQI29" s="84"/>
      <c r="KQJ29" s="84"/>
      <c r="KQK29" s="84"/>
      <c r="KQL29" s="84"/>
      <c r="KQM29" s="84"/>
      <c r="KQN29" s="84"/>
      <c r="KQO29" s="84"/>
      <c r="KQP29" s="84"/>
      <c r="KQQ29" s="84"/>
      <c r="KQR29" s="84"/>
      <c r="KQS29" s="84"/>
      <c r="KQT29" s="84"/>
      <c r="KQU29" s="84"/>
      <c r="KQV29" s="84"/>
      <c r="KQW29" s="84"/>
      <c r="KQX29" s="84"/>
      <c r="KQY29" s="84"/>
      <c r="KQZ29" s="84"/>
      <c r="KRA29" s="84"/>
      <c r="KRB29" s="84"/>
      <c r="KRC29" s="84"/>
      <c r="KRD29" s="84"/>
      <c r="KRE29" s="84"/>
      <c r="KRF29" s="84"/>
      <c r="KRG29" s="84"/>
      <c r="KRH29" s="84"/>
      <c r="KRI29" s="84"/>
      <c r="KRJ29" s="84"/>
      <c r="KRK29" s="84"/>
      <c r="KRL29" s="84"/>
      <c r="KRM29" s="84"/>
      <c r="KRN29" s="84"/>
      <c r="KRO29" s="84"/>
      <c r="KRP29" s="84"/>
      <c r="KRQ29" s="84"/>
      <c r="KRR29" s="84"/>
      <c r="KRS29" s="84"/>
      <c r="KRT29" s="84"/>
      <c r="KRU29" s="84"/>
      <c r="KRV29" s="84"/>
      <c r="KRW29" s="84"/>
      <c r="KRX29" s="84"/>
      <c r="KRY29" s="84"/>
      <c r="KRZ29" s="84"/>
      <c r="KSA29" s="84"/>
      <c r="KSB29" s="84"/>
      <c r="KSC29" s="84"/>
      <c r="KSD29" s="84"/>
      <c r="KSE29" s="84"/>
      <c r="KSF29" s="84"/>
      <c r="KSG29" s="84"/>
      <c r="KSH29" s="84"/>
      <c r="KSI29" s="84"/>
      <c r="KSJ29" s="84"/>
      <c r="KSK29" s="84"/>
      <c r="KSL29" s="84"/>
      <c r="KSM29" s="84"/>
      <c r="KSN29" s="84"/>
      <c r="KSO29" s="84"/>
      <c r="KSP29" s="84"/>
      <c r="KSQ29" s="84"/>
      <c r="KSR29" s="84"/>
      <c r="KSS29" s="84"/>
      <c r="KST29" s="84"/>
      <c r="KSU29" s="84"/>
      <c r="KSV29" s="84"/>
      <c r="KSW29" s="84"/>
      <c r="KSX29" s="84"/>
      <c r="KSY29" s="84"/>
      <c r="KSZ29" s="84"/>
      <c r="KTA29" s="84"/>
      <c r="KTB29" s="84"/>
      <c r="KTC29" s="84"/>
      <c r="KTD29" s="84"/>
      <c r="KTE29" s="84"/>
      <c r="KTF29" s="84"/>
      <c r="KTG29" s="84"/>
      <c r="KTH29" s="84"/>
      <c r="KTI29" s="84"/>
      <c r="KTJ29" s="84"/>
      <c r="KTK29" s="84"/>
      <c r="KTL29" s="84"/>
      <c r="KTM29" s="84"/>
      <c r="KTN29" s="84"/>
      <c r="KTO29" s="84"/>
      <c r="KTP29" s="84"/>
      <c r="KTQ29" s="84"/>
      <c r="KTR29" s="84"/>
      <c r="KTS29" s="84"/>
      <c r="KTT29" s="84"/>
      <c r="KTU29" s="84"/>
      <c r="KTV29" s="84"/>
      <c r="KTW29" s="84"/>
      <c r="KTX29" s="84"/>
      <c r="KTY29" s="84"/>
      <c r="KTZ29" s="84"/>
      <c r="KUA29" s="84"/>
      <c r="KUB29" s="84"/>
      <c r="KUC29" s="84"/>
      <c r="KUD29" s="84"/>
      <c r="KUE29" s="84"/>
      <c r="KUF29" s="84"/>
      <c r="KUG29" s="84"/>
      <c r="KUH29" s="84"/>
      <c r="KUI29" s="84"/>
      <c r="KUJ29" s="84"/>
      <c r="KUK29" s="84"/>
      <c r="KUL29" s="84"/>
      <c r="KUM29" s="84"/>
      <c r="KUN29" s="84"/>
      <c r="KUO29" s="84"/>
      <c r="KUP29" s="84"/>
      <c r="KUQ29" s="84"/>
      <c r="KUR29" s="84"/>
      <c r="KUS29" s="84"/>
      <c r="KUT29" s="84"/>
      <c r="KUU29" s="84"/>
      <c r="KUV29" s="84"/>
      <c r="KUW29" s="84"/>
      <c r="KUX29" s="84"/>
      <c r="KUY29" s="84"/>
      <c r="KUZ29" s="84"/>
      <c r="KVA29" s="84"/>
      <c r="KVB29" s="84"/>
      <c r="KVC29" s="84"/>
      <c r="KVD29" s="84"/>
      <c r="KVE29" s="84"/>
      <c r="KVF29" s="84"/>
      <c r="KVG29" s="84"/>
      <c r="KVH29" s="84"/>
      <c r="KVI29" s="84"/>
      <c r="KVJ29" s="84"/>
      <c r="KVK29" s="84"/>
      <c r="KVL29" s="84"/>
      <c r="KVM29" s="84"/>
      <c r="KVN29" s="84"/>
      <c r="KVO29" s="84"/>
      <c r="KVP29" s="84"/>
      <c r="KVQ29" s="84"/>
      <c r="KVR29" s="84"/>
      <c r="KVS29" s="84"/>
      <c r="KVT29" s="84"/>
      <c r="KVU29" s="84"/>
      <c r="KVV29" s="84"/>
      <c r="KVW29" s="84"/>
      <c r="KVX29" s="84"/>
      <c r="KVY29" s="84"/>
      <c r="KVZ29" s="84"/>
      <c r="KWA29" s="84"/>
      <c r="KWB29" s="84"/>
      <c r="KWC29" s="84"/>
      <c r="KWD29" s="84"/>
      <c r="KWE29" s="84"/>
      <c r="KWF29" s="84"/>
      <c r="KWG29" s="84"/>
      <c r="KWH29" s="84"/>
      <c r="KWI29" s="84"/>
      <c r="KWJ29" s="84"/>
      <c r="KWK29" s="84"/>
      <c r="KWL29" s="84"/>
      <c r="KWM29" s="84"/>
      <c r="KWN29" s="84"/>
      <c r="KWO29" s="84"/>
      <c r="KWP29" s="84"/>
      <c r="KWQ29" s="84"/>
      <c r="KWR29" s="84"/>
      <c r="KWS29" s="84"/>
      <c r="KWT29" s="84"/>
      <c r="KWU29" s="84"/>
      <c r="KWV29" s="84"/>
      <c r="KWW29" s="84"/>
      <c r="KWX29" s="84"/>
      <c r="KWY29" s="84"/>
      <c r="KWZ29" s="84"/>
      <c r="KXA29" s="84"/>
      <c r="KXB29" s="84"/>
      <c r="KXC29" s="84"/>
      <c r="KXD29" s="84"/>
      <c r="KXE29" s="84"/>
      <c r="KXF29" s="84"/>
      <c r="KXG29" s="84"/>
      <c r="KXH29" s="84"/>
      <c r="KXI29" s="84"/>
      <c r="KXJ29" s="84"/>
      <c r="KXK29" s="84"/>
      <c r="KXL29" s="84"/>
      <c r="KXM29" s="84"/>
      <c r="KXN29" s="84"/>
      <c r="KXO29" s="84"/>
      <c r="KXP29" s="84"/>
      <c r="KXQ29" s="84"/>
      <c r="KXR29" s="84"/>
      <c r="KXS29" s="84"/>
      <c r="KXT29" s="84"/>
      <c r="KXU29" s="84"/>
      <c r="KXV29" s="84"/>
      <c r="KXW29" s="84"/>
      <c r="KXX29" s="84"/>
      <c r="KXY29" s="84"/>
      <c r="KXZ29" s="84"/>
      <c r="KYA29" s="84"/>
      <c r="KYB29" s="84"/>
      <c r="KYC29" s="84"/>
      <c r="KYD29" s="84"/>
      <c r="KYE29" s="84"/>
      <c r="KYF29" s="84"/>
      <c r="KYG29" s="84"/>
      <c r="KYH29" s="84"/>
      <c r="KYI29" s="84"/>
      <c r="KYJ29" s="84"/>
      <c r="KYK29" s="84"/>
      <c r="KYL29" s="84"/>
      <c r="KYM29" s="84"/>
      <c r="KYN29" s="84"/>
      <c r="KYO29" s="84"/>
      <c r="KYP29" s="84"/>
      <c r="KYQ29" s="84"/>
      <c r="KYR29" s="84"/>
      <c r="KYS29" s="84"/>
      <c r="KYT29" s="84"/>
      <c r="KYU29" s="84"/>
      <c r="KYV29" s="84"/>
      <c r="KYW29" s="84"/>
      <c r="KYX29" s="84"/>
      <c r="KYY29" s="84"/>
      <c r="KYZ29" s="84"/>
      <c r="KZA29" s="84"/>
      <c r="KZB29" s="84"/>
      <c r="KZC29" s="84"/>
      <c r="KZD29" s="84"/>
      <c r="KZE29" s="84"/>
      <c r="KZF29" s="84"/>
      <c r="KZG29" s="84"/>
      <c r="KZH29" s="84"/>
      <c r="KZI29" s="84"/>
      <c r="KZJ29" s="84"/>
      <c r="KZK29" s="84"/>
      <c r="KZL29" s="84"/>
      <c r="KZM29" s="84"/>
      <c r="KZN29" s="84"/>
      <c r="KZO29" s="84"/>
      <c r="KZP29" s="84"/>
      <c r="KZQ29" s="84"/>
      <c r="KZR29" s="84"/>
      <c r="KZS29" s="84"/>
      <c r="KZT29" s="84"/>
      <c r="KZU29" s="84"/>
      <c r="KZV29" s="84"/>
      <c r="KZW29" s="84"/>
      <c r="KZX29" s="84"/>
      <c r="KZY29" s="84"/>
      <c r="KZZ29" s="84"/>
      <c r="LAA29" s="84"/>
      <c r="LAB29" s="84"/>
      <c r="LAC29" s="84"/>
      <c r="LAD29" s="84"/>
      <c r="LAE29" s="84"/>
      <c r="LAF29" s="84"/>
      <c r="LAG29" s="84"/>
      <c r="LAH29" s="84"/>
      <c r="LAI29" s="84"/>
      <c r="LAJ29" s="84"/>
      <c r="LAK29" s="84"/>
      <c r="LAL29" s="84"/>
      <c r="LAM29" s="84"/>
      <c r="LAN29" s="84"/>
      <c r="LAO29" s="84"/>
      <c r="LAP29" s="84"/>
      <c r="LAQ29" s="84"/>
      <c r="LAR29" s="84"/>
      <c r="LAS29" s="84"/>
      <c r="LAT29" s="84"/>
      <c r="LAU29" s="84"/>
      <c r="LAV29" s="84"/>
      <c r="LAW29" s="84"/>
      <c r="LAX29" s="84"/>
      <c r="LAY29" s="84"/>
      <c r="LAZ29" s="84"/>
      <c r="LBA29" s="84"/>
      <c r="LBB29" s="84"/>
      <c r="LBC29" s="84"/>
      <c r="LBD29" s="84"/>
      <c r="LBE29" s="84"/>
      <c r="LBF29" s="84"/>
      <c r="LBG29" s="84"/>
      <c r="LBH29" s="84"/>
      <c r="LBI29" s="84"/>
      <c r="LBJ29" s="84"/>
      <c r="LBK29" s="84"/>
      <c r="LBL29" s="84"/>
      <c r="LBM29" s="84"/>
      <c r="LBN29" s="84"/>
      <c r="LBO29" s="84"/>
      <c r="LBP29" s="84"/>
      <c r="LBQ29" s="84"/>
      <c r="LBR29" s="84"/>
      <c r="LBS29" s="84"/>
      <c r="LBT29" s="84"/>
      <c r="LBU29" s="84"/>
      <c r="LBV29" s="84"/>
      <c r="LBW29" s="84"/>
      <c r="LBX29" s="84"/>
      <c r="LBY29" s="84"/>
      <c r="LBZ29" s="84"/>
      <c r="LCA29" s="84"/>
      <c r="LCB29" s="84"/>
      <c r="LCC29" s="84"/>
      <c r="LCD29" s="84"/>
      <c r="LCE29" s="84"/>
      <c r="LCF29" s="84"/>
      <c r="LCG29" s="84"/>
      <c r="LCH29" s="84"/>
      <c r="LCI29" s="84"/>
      <c r="LCJ29" s="84"/>
      <c r="LCK29" s="84"/>
      <c r="LCL29" s="84"/>
      <c r="LCM29" s="84"/>
      <c r="LCN29" s="84"/>
      <c r="LCO29" s="84"/>
      <c r="LCP29" s="84"/>
      <c r="LCQ29" s="84"/>
      <c r="LCR29" s="84"/>
      <c r="LCS29" s="84"/>
      <c r="LCT29" s="84"/>
      <c r="LCU29" s="84"/>
      <c r="LCV29" s="84"/>
      <c r="LCW29" s="84"/>
      <c r="LCX29" s="84"/>
      <c r="LCY29" s="84"/>
      <c r="LCZ29" s="84"/>
      <c r="LDA29" s="84"/>
      <c r="LDB29" s="84"/>
      <c r="LDC29" s="84"/>
      <c r="LDD29" s="84"/>
      <c r="LDE29" s="84"/>
      <c r="LDF29" s="84"/>
      <c r="LDG29" s="84"/>
      <c r="LDH29" s="84"/>
      <c r="LDI29" s="84"/>
      <c r="LDJ29" s="84"/>
      <c r="LDK29" s="84"/>
      <c r="LDL29" s="84"/>
      <c r="LDM29" s="84"/>
      <c r="LDN29" s="84"/>
      <c r="LDO29" s="84"/>
      <c r="LDP29" s="84"/>
      <c r="LDQ29" s="84"/>
      <c r="LDR29" s="84"/>
      <c r="LDS29" s="84"/>
      <c r="LDT29" s="84"/>
      <c r="LDU29" s="84"/>
      <c r="LDV29" s="84"/>
      <c r="LDW29" s="84"/>
      <c r="LDX29" s="84"/>
      <c r="LDY29" s="84"/>
      <c r="LDZ29" s="84"/>
      <c r="LEA29" s="84"/>
      <c r="LEB29" s="84"/>
      <c r="LEC29" s="84"/>
      <c r="LED29" s="84"/>
      <c r="LEE29" s="84"/>
      <c r="LEF29" s="84"/>
      <c r="LEG29" s="84"/>
      <c r="LEH29" s="84"/>
      <c r="LEI29" s="84"/>
      <c r="LEJ29" s="84"/>
      <c r="LEK29" s="84"/>
      <c r="LEL29" s="84"/>
      <c r="LEM29" s="84"/>
      <c r="LEN29" s="84"/>
      <c r="LEO29" s="84"/>
      <c r="LEP29" s="84"/>
      <c r="LEQ29" s="84"/>
      <c r="LER29" s="84"/>
      <c r="LES29" s="84"/>
      <c r="LET29" s="84"/>
      <c r="LEU29" s="84"/>
      <c r="LEV29" s="84"/>
      <c r="LEW29" s="84"/>
      <c r="LEX29" s="84"/>
      <c r="LEY29" s="84"/>
      <c r="LEZ29" s="84"/>
      <c r="LFA29" s="84"/>
      <c r="LFB29" s="84"/>
      <c r="LFC29" s="84"/>
      <c r="LFD29" s="84"/>
      <c r="LFE29" s="84"/>
      <c r="LFF29" s="84"/>
      <c r="LFG29" s="84"/>
      <c r="LFH29" s="84"/>
      <c r="LFI29" s="84"/>
      <c r="LFJ29" s="84"/>
      <c r="LFK29" s="84"/>
      <c r="LFL29" s="84"/>
      <c r="LFM29" s="84"/>
      <c r="LFN29" s="84"/>
      <c r="LFO29" s="84"/>
      <c r="LFP29" s="84"/>
      <c r="LFQ29" s="84"/>
      <c r="LFR29" s="84"/>
      <c r="LFS29" s="84"/>
      <c r="LFT29" s="84"/>
      <c r="LFU29" s="84"/>
      <c r="LFV29" s="84"/>
      <c r="LFW29" s="84"/>
      <c r="LFX29" s="84"/>
      <c r="LFY29" s="84"/>
      <c r="LFZ29" s="84"/>
      <c r="LGA29" s="84"/>
      <c r="LGB29" s="84"/>
      <c r="LGC29" s="84"/>
      <c r="LGD29" s="84"/>
      <c r="LGE29" s="84"/>
      <c r="LGF29" s="84"/>
      <c r="LGG29" s="84"/>
      <c r="LGH29" s="84"/>
      <c r="LGI29" s="84"/>
      <c r="LGJ29" s="84"/>
      <c r="LGK29" s="84"/>
      <c r="LGL29" s="84"/>
      <c r="LGM29" s="84"/>
      <c r="LGN29" s="84"/>
      <c r="LGO29" s="84"/>
      <c r="LGP29" s="84"/>
      <c r="LGQ29" s="84"/>
      <c r="LGR29" s="84"/>
      <c r="LGS29" s="84"/>
      <c r="LGT29" s="84"/>
      <c r="LGU29" s="84"/>
      <c r="LGV29" s="84"/>
      <c r="LGW29" s="84"/>
      <c r="LGX29" s="84"/>
      <c r="LGY29" s="84"/>
      <c r="LGZ29" s="84"/>
      <c r="LHA29" s="84"/>
      <c r="LHB29" s="84"/>
      <c r="LHC29" s="84"/>
      <c r="LHD29" s="84"/>
      <c r="LHE29" s="84"/>
      <c r="LHF29" s="84"/>
      <c r="LHG29" s="84"/>
      <c r="LHH29" s="84"/>
      <c r="LHI29" s="84"/>
      <c r="LHJ29" s="84"/>
      <c r="LHK29" s="84"/>
      <c r="LHL29" s="84"/>
      <c r="LHM29" s="84"/>
      <c r="LHN29" s="84"/>
      <c r="LHO29" s="84"/>
      <c r="LHP29" s="84"/>
      <c r="LHQ29" s="84"/>
      <c r="LHR29" s="84"/>
      <c r="LHS29" s="84"/>
      <c r="LHT29" s="84"/>
      <c r="LHU29" s="84"/>
      <c r="LHV29" s="84"/>
      <c r="LHW29" s="84"/>
      <c r="LHX29" s="84"/>
      <c r="LHY29" s="84"/>
      <c r="LHZ29" s="84"/>
      <c r="LIA29" s="84"/>
      <c r="LIB29" s="84"/>
      <c r="LIC29" s="84"/>
      <c r="LID29" s="84"/>
      <c r="LIE29" s="84"/>
      <c r="LIF29" s="84"/>
      <c r="LIG29" s="84"/>
      <c r="LIH29" s="84"/>
      <c r="LII29" s="84"/>
      <c r="LIJ29" s="84"/>
      <c r="LIK29" s="84"/>
      <c r="LIL29" s="84"/>
      <c r="LIM29" s="84"/>
      <c r="LIN29" s="84"/>
      <c r="LIO29" s="84"/>
      <c r="LIP29" s="84"/>
      <c r="LIQ29" s="84"/>
      <c r="LIR29" s="84"/>
      <c r="LIS29" s="84"/>
      <c r="LIT29" s="84"/>
      <c r="LIU29" s="84"/>
      <c r="LIV29" s="84"/>
      <c r="LIW29" s="84"/>
      <c r="LIX29" s="84"/>
      <c r="LIY29" s="84"/>
      <c r="LIZ29" s="84"/>
      <c r="LJA29" s="84"/>
      <c r="LJB29" s="84"/>
      <c r="LJC29" s="84"/>
      <c r="LJD29" s="84"/>
      <c r="LJE29" s="84"/>
      <c r="LJF29" s="84"/>
      <c r="LJG29" s="84"/>
      <c r="LJH29" s="84"/>
      <c r="LJI29" s="84"/>
      <c r="LJJ29" s="84"/>
      <c r="LJK29" s="84"/>
      <c r="LJL29" s="84"/>
      <c r="LJM29" s="84"/>
      <c r="LJN29" s="84"/>
      <c r="LJO29" s="84"/>
      <c r="LJP29" s="84"/>
      <c r="LJQ29" s="84"/>
      <c r="LJR29" s="84"/>
      <c r="LJS29" s="84"/>
      <c r="LJT29" s="84"/>
      <c r="LJU29" s="84"/>
      <c r="LJV29" s="84"/>
      <c r="LJW29" s="84"/>
      <c r="LJX29" s="84"/>
      <c r="LJY29" s="84"/>
      <c r="LJZ29" s="84"/>
      <c r="LKA29" s="84"/>
      <c r="LKB29" s="84"/>
      <c r="LKC29" s="84"/>
      <c r="LKD29" s="84"/>
      <c r="LKE29" s="84"/>
      <c r="LKF29" s="84"/>
      <c r="LKG29" s="84"/>
      <c r="LKH29" s="84"/>
      <c r="LKI29" s="84"/>
      <c r="LKJ29" s="84"/>
      <c r="LKK29" s="84"/>
      <c r="LKL29" s="84"/>
      <c r="LKM29" s="84"/>
      <c r="LKN29" s="84"/>
      <c r="LKO29" s="84"/>
      <c r="LKP29" s="84"/>
      <c r="LKQ29" s="84"/>
      <c r="LKR29" s="84"/>
      <c r="LKS29" s="84"/>
      <c r="LKT29" s="84"/>
      <c r="LKU29" s="84"/>
      <c r="LKV29" s="84"/>
      <c r="LKW29" s="84"/>
      <c r="LKX29" s="84"/>
      <c r="LKY29" s="84"/>
      <c r="LKZ29" s="84"/>
      <c r="LLA29" s="84"/>
      <c r="LLB29" s="84"/>
      <c r="LLC29" s="84"/>
      <c r="LLD29" s="84"/>
      <c r="LLE29" s="84"/>
      <c r="LLF29" s="84"/>
      <c r="LLG29" s="84"/>
      <c r="LLH29" s="84"/>
      <c r="LLI29" s="84"/>
      <c r="LLJ29" s="84"/>
      <c r="LLK29" s="84"/>
      <c r="LLL29" s="84"/>
      <c r="LLM29" s="84"/>
      <c r="LLN29" s="84"/>
      <c r="LLO29" s="84"/>
      <c r="LLP29" s="84"/>
      <c r="LLQ29" s="84"/>
      <c r="LLR29" s="84"/>
      <c r="LLS29" s="84"/>
      <c r="LLT29" s="84"/>
      <c r="LLU29" s="84"/>
      <c r="LLV29" s="84"/>
      <c r="LLW29" s="84"/>
      <c r="LLX29" s="84"/>
      <c r="LLY29" s="84"/>
      <c r="LLZ29" s="84"/>
      <c r="LMA29" s="84"/>
      <c r="LMB29" s="84"/>
      <c r="LMC29" s="84"/>
      <c r="LMD29" s="84"/>
      <c r="LME29" s="84"/>
      <c r="LMF29" s="84"/>
      <c r="LMG29" s="84"/>
      <c r="LMH29" s="84"/>
      <c r="LMI29" s="84"/>
      <c r="LMJ29" s="84"/>
      <c r="LMK29" s="84"/>
      <c r="LML29" s="84"/>
      <c r="LMM29" s="84"/>
      <c r="LMN29" s="84"/>
      <c r="LMO29" s="84"/>
      <c r="LMP29" s="84"/>
      <c r="LMQ29" s="84"/>
      <c r="LMR29" s="84"/>
      <c r="LMS29" s="84"/>
      <c r="LMT29" s="84"/>
      <c r="LMU29" s="84"/>
      <c r="LMV29" s="84"/>
      <c r="LMW29" s="84"/>
      <c r="LMX29" s="84"/>
      <c r="LMY29" s="84"/>
      <c r="LMZ29" s="84"/>
      <c r="LNA29" s="84"/>
      <c r="LNB29" s="84"/>
      <c r="LNC29" s="84"/>
      <c r="LND29" s="84"/>
      <c r="LNE29" s="84"/>
      <c r="LNF29" s="84"/>
      <c r="LNG29" s="84"/>
      <c r="LNH29" s="84"/>
      <c r="LNI29" s="84"/>
      <c r="LNJ29" s="84"/>
      <c r="LNK29" s="84"/>
      <c r="LNL29" s="84"/>
      <c r="LNM29" s="84"/>
      <c r="LNN29" s="84"/>
      <c r="LNO29" s="84"/>
      <c r="LNP29" s="84"/>
      <c r="LNQ29" s="84"/>
      <c r="LNR29" s="84"/>
      <c r="LNS29" s="84"/>
      <c r="LNT29" s="84"/>
      <c r="LNU29" s="84"/>
      <c r="LNV29" s="84"/>
      <c r="LNW29" s="84"/>
      <c r="LNX29" s="84"/>
      <c r="LNY29" s="84"/>
      <c r="LNZ29" s="84"/>
      <c r="LOA29" s="84"/>
      <c r="LOB29" s="84"/>
      <c r="LOC29" s="84"/>
      <c r="LOD29" s="84"/>
      <c r="LOE29" s="84"/>
      <c r="LOF29" s="84"/>
      <c r="LOG29" s="84"/>
      <c r="LOH29" s="84"/>
      <c r="LOI29" s="84"/>
      <c r="LOJ29" s="84"/>
      <c r="LOK29" s="84"/>
      <c r="LOL29" s="84"/>
      <c r="LOM29" s="84"/>
      <c r="LON29" s="84"/>
      <c r="LOO29" s="84"/>
      <c r="LOP29" s="84"/>
      <c r="LOQ29" s="84"/>
      <c r="LOR29" s="84"/>
      <c r="LOS29" s="84"/>
      <c r="LOT29" s="84"/>
      <c r="LOU29" s="84"/>
      <c r="LOV29" s="84"/>
      <c r="LOW29" s="84"/>
      <c r="LOX29" s="84"/>
      <c r="LOY29" s="84"/>
      <c r="LOZ29" s="84"/>
      <c r="LPA29" s="84"/>
      <c r="LPB29" s="84"/>
      <c r="LPC29" s="84"/>
      <c r="LPD29" s="84"/>
      <c r="LPE29" s="84"/>
      <c r="LPF29" s="84"/>
      <c r="LPG29" s="84"/>
      <c r="LPH29" s="84"/>
      <c r="LPI29" s="84"/>
      <c r="LPJ29" s="84"/>
      <c r="LPK29" s="84"/>
      <c r="LPL29" s="84"/>
      <c r="LPM29" s="84"/>
      <c r="LPN29" s="84"/>
      <c r="LPO29" s="84"/>
      <c r="LPP29" s="84"/>
      <c r="LPQ29" s="84"/>
      <c r="LPR29" s="84"/>
      <c r="LPS29" s="84"/>
      <c r="LPT29" s="84"/>
      <c r="LPU29" s="84"/>
      <c r="LPV29" s="84"/>
      <c r="LPW29" s="84"/>
      <c r="LPX29" s="84"/>
      <c r="LPY29" s="84"/>
      <c r="LPZ29" s="84"/>
      <c r="LQA29" s="84"/>
      <c r="LQB29" s="84"/>
      <c r="LQC29" s="84"/>
      <c r="LQD29" s="84"/>
      <c r="LQE29" s="84"/>
      <c r="LQF29" s="84"/>
      <c r="LQG29" s="84"/>
      <c r="LQH29" s="84"/>
      <c r="LQI29" s="84"/>
      <c r="LQJ29" s="84"/>
      <c r="LQK29" s="84"/>
      <c r="LQL29" s="84"/>
      <c r="LQM29" s="84"/>
      <c r="LQN29" s="84"/>
      <c r="LQO29" s="84"/>
      <c r="LQP29" s="84"/>
      <c r="LQQ29" s="84"/>
      <c r="LQR29" s="84"/>
      <c r="LQS29" s="84"/>
      <c r="LQT29" s="84"/>
      <c r="LQU29" s="84"/>
      <c r="LQV29" s="84"/>
      <c r="LQW29" s="84"/>
      <c r="LQX29" s="84"/>
      <c r="LQY29" s="84"/>
      <c r="LQZ29" s="84"/>
      <c r="LRA29" s="84"/>
      <c r="LRB29" s="84"/>
      <c r="LRC29" s="84"/>
      <c r="LRD29" s="84"/>
      <c r="LRE29" s="84"/>
      <c r="LRF29" s="84"/>
      <c r="LRG29" s="84"/>
      <c r="LRH29" s="84"/>
      <c r="LRI29" s="84"/>
      <c r="LRJ29" s="84"/>
      <c r="LRK29" s="84"/>
      <c r="LRL29" s="84"/>
      <c r="LRM29" s="84"/>
      <c r="LRN29" s="84"/>
      <c r="LRO29" s="84"/>
      <c r="LRP29" s="84"/>
      <c r="LRQ29" s="84"/>
      <c r="LRR29" s="84"/>
      <c r="LRS29" s="84"/>
      <c r="LRT29" s="84"/>
      <c r="LRU29" s="84"/>
      <c r="LRV29" s="84"/>
      <c r="LRW29" s="84"/>
      <c r="LRX29" s="84"/>
      <c r="LRY29" s="84"/>
      <c r="LRZ29" s="84"/>
      <c r="LSA29" s="84"/>
      <c r="LSB29" s="84"/>
      <c r="LSC29" s="84"/>
      <c r="LSD29" s="84"/>
      <c r="LSE29" s="84"/>
      <c r="LSF29" s="84"/>
      <c r="LSG29" s="84"/>
      <c r="LSH29" s="84"/>
      <c r="LSI29" s="84"/>
      <c r="LSJ29" s="84"/>
      <c r="LSK29" s="84"/>
      <c r="LSL29" s="84"/>
      <c r="LSM29" s="84"/>
      <c r="LSN29" s="84"/>
      <c r="LSO29" s="84"/>
      <c r="LSP29" s="84"/>
      <c r="LSQ29" s="84"/>
      <c r="LSR29" s="84"/>
      <c r="LSS29" s="84"/>
      <c r="LST29" s="84"/>
      <c r="LSU29" s="84"/>
      <c r="LSV29" s="84"/>
      <c r="LSW29" s="84"/>
      <c r="LSX29" s="84"/>
      <c r="LSY29" s="84"/>
      <c r="LSZ29" s="84"/>
      <c r="LTA29" s="84"/>
      <c r="LTB29" s="84"/>
      <c r="LTC29" s="84"/>
      <c r="LTD29" s="84"/>
      <c r="LTE29" s="84"/>
      <c r="LTF29" s="84"/>
      <c r="LTG29" s="84"/>
      <c r="LTH29" s="84"/>
      <c r="LTI29" s="84"/>
      <c r="LTJ29" s="84"/>
      <c r="LTK29" s="84"/>
      <c r="LTL29" s="84"/>
      <c r="LTM29" s="84"/>
      <c r="LTN29" s="84"/>
      <c r="LTO29" s="84"/>
      <c r="LTP29" s="84"/>
      <c r="LTQ29" s="84"/>
      <c r="LTR29" s="84"/>
      <c r="LTS29" s="84"/>
      <c r="LTT29" s="84"/>
      <c r="LTU29" s="84"/>
      <c r="LTV29" s="84"/>
      <c r="LTW29" s="84"/>
      <c r="LTX29" s="84"/>
      <c r="LTY29" s="84"/>
      <c r="LTZ29" s="84"/>
      <c r="LUA29" s="84"/>
      <c r="LUB29" s="84"/>
      <c r="LUC29" s="84"/>
      <c r="LUD29" s="84"/>
      <c r="LUE29" s="84"/>
      <c r="LUF29" s="84"/>
      <c r="LUG29" s="84"/>
      <c r="LUH29" s="84"/>
      <c r="LUI29" s="84"/>
      <c r="LUJ29" s="84"/>
      <c r="LUK29" s="84"/>
      <c r="LUL29" s="84"/>
      <c r="LUM29" s="84"/>
      <c r="LUN29" s="84"/>
      <c r="LUO29" s="84"/>
      <c r="LUP29" s="84"/>
      <c r="LUQ29" s="84"/>
      <c r="LUR29" s="84"/>
      <c r="LUS29" s="84"/>
      <c r="LUT29" s="84"/>
      <c r="LUU29" s="84"/>
      <c r="LUV29" s="84"/>
      <c r="LUW29" s="84"/>
      <c r="LUX29" s="84"/>
      <c r="LUY29" s="84"/>
      <c r="LUZ29" s="84"/>
      <c r="LVA29" s="84"/>
      <c r="LVB29" s="84"/>
      <c r="LVC29" s="84"/>
      <c r="LVD29" s="84"/>
      <c r="LVE29" s="84"/>
      <c r="LVF29" s="84"/>
      <c r="LVG29" s="84"/>
      <c r="LVH29" s="84"/>
      <c r="LVI29" s="84"/>
      <c r="LVJ29" s="84"/>
      <c r="LVK29" s="84"/>
      <c r="LVL29" s="84"/>
      <c r="LVM29" s="84"/>
      <c r="LVN29" s="84"/>
      <c r="LVO29" s="84"/>
      <c r="LVP29" s="84"/>
      <c r="LVQ29" s="84"/>
      <c r="LVR29" s="84"/>
      <c r="LVS29" s="84"/>
      <c r="LVT29" s="84"/>
      <c r="LVU29" s="84"/>
      <c r="LVV29" s="84"/>
      <c r="LVW29" s="84"/>
      <c r="LVX29" s="84"/>
      <c r="LVY29" s="84"/>
      <c r="LVZ29" s="84"/>
      <c r="LWA29" s="84"/>
      <c r="LWB29" s="84"/>
      <c r="LWC29" s="84"/>
      <c r="LWD29" s="84"/>
      <c r="LWE29" s="84"/>
      <c r="LWF29" s="84"/>
      <c r="LWG29" s="84"/>
      <c r="LWH29" s="84"/>
      <c r="LWI29" s="84"/>
      <c r="LWJ29" s="84"/>
      <c r="LWK29" s="84"/>
      <c r="LWL29" s="84"/>
      <c r="LWM29" s="84"/>
      <c r="LWN29" s="84"/>
      <c r="LWO29" s="84"/>
      <c r="LWP29" s="84"/>
      <c r="LWQ29" s="84"/>
      <c r="LWR29" s="84"/>
      <c r="LWS29" s="84"/>
      <c r="LWT29" s="84"/>
      <c r="LWU29" s="84"/>
      <c r="LWV29" s="84"/>
      <c r="LWW29" s="84"/>
      <c r="LWX29" s="84"/>
      <c r="LWY29" s="84"/>
      <c r="LWZ29" s="84"/>
      <c r="LXA29" s="84"/>
      <c r="LXB29" s="84"/>
      <c r="LXC29" s="84"/>
      <c r="LXD29" s="84"/>
      <c r="LXE29" s="84"/>
      <c r="LXF29" s="84"/>
      <c r="LXG29" s="84"/>
      <c r="LXH29" s="84"/>
      <c r="LXI29" s="84"/>
      <c r="LXJ29" s="84"/>
      <c r="LXK29" s="84"/>
      <c r="LXL29" s="84"/>
      <c r="LXM29" s="84"/>
      <c r="LXN29" s="84"/>
      <c r="LXO29" s="84"/>
      <c r="LXP29" s="84"/>
      <c r="LXQ29" s="84"/>
      <c r="LXR29" s="84"/>
      <c r="LXS29" s="84"/>
      <c r="LXT29" s="84"/>
      <c r="LXU29" s="84"/>
      <c r="LXV29" s="84"/>
      <c r="LXW29" s="84"/>
      <c r="LXX29" s="84"/>
      <c r="LXY29" s="84"/>
      <c r="LXZ29" s="84"/>
      <c r="LYA29" s="84"/>
      <c r="LYB29" s="84"/>
      <c r="LYC29" s="84"/>
      <c r="LYD29" s="84"/>
      <c r="LYE29" s="84"/>
      <c r="LYF29" s="84"/>
      <c r="LYG29" s="84"/>
      <c r="LYH29" s="84"/>
      <c r="LYI29" s="84"/>
      <c r="LYJ29" s="84"/>
      <c r="LYK29" s="84"/>
      <c r="LYL29" s="84"/>
      <c r="LYM29" s="84"/>
      <c r="LYN29" s="84"/>
      <c r="LYO29" s="84"/>
      <c r="LYP29" s="84"/>
      <c r="LYQ29" s="84"/>
      <c r="LYR29" s="84"/>
      <c r="LYS29" s="84"/>
      <c r="LYT29" s="84"/>
      <c r="LYU29" s="84"/>
      <c r="LYV29" s="84"/>
      <c r="LYW29" s="84"/>
      <c r="LYX29" s="84"/>
      <c r="LYY29" s="84"/>
      <c r="LYZ29" s="84"/>
      <c r="LZA29" s="84"/>
      <c r="LZB29" s="84"/>
      <c r="LZC29" s="84"/>
      <c r="LZD29" s="84"/>
      <c r="LZE29" s="84"/>
      <c r="LZF29" s="84"/>
      <c r="LZG29" s="84"/>
      <c r="LZH29" s="84"/>
      <c r="LZI29" s="84"/>
      <c r="LZJ29" s="84"/>
      <c r="LZK29" s="84"/>
      <c r="LZL29" s="84"/>
      <c r="LZM29" s="84"/>
      <c r="LZN29" s="84"/>
      <c r="LZO29" s="84"/>
      <c r="LZP29" s="84"/>
      <c r="LZQ29" s="84"/>
      <c r="LZR29" s="84"/>
      <c r="LZS29" s="84"/>
      <c r="LZT29" s="84"/>
      <c r="LZU29" s="84"/>
      <c r="LZV29" s="84"/>
      <c r="LZW29" s="84"/>
      <c r="LZX29" s="84"/>
      <c r="LZY29" s="84"/>
      <c r="LZZ29" s="84"/>
      <c r="MAA29" s="84"/>
      <c r="MAB29" s="84"/>
      <c r="MAC29" s="84"/>
      <c r="MAD29" s="84"/>
      <c r="MAE29" s="84"/>
      <c r="MAF29" s="84"/>
      <c r="MAG29" s="84"/>
      <c r="MAH29" s="84"/>
      <c r="MAI29" s="84"/>
      <c r="MAJ29" s="84"/>
      <c r="MAK29" s="84"/>
      <c r="MAL29" s="84"/>
      <c r="MAM29" s="84"/>
      <c r="MAN29" s="84"/>
      <c r="MAO29" s="84"/>
      <c r="MAP29" s="84"/>
      <c r="MAQ29" s="84"/>
      <c r="MAR29" s="84"/>
      <c r="MAS29" s="84"/>
      <c r="MAT29" s="84"/>
      <c r="MAU29" s="84"/>
      <c r="MAV29" s="84"/>
      <c r="MAW29" s="84"/>
      <c r="MAX29" s="84"/>
      <c r="MAY29" s="84"/>
      <c r="MAZ29" s="84"/>
      <c r="MBA29" s="84"/>
      <c r="MBB29" s="84"/>
      <c r="MBC29" s="84"/>
      <c r="MBD29" s="84"/>
      <c r="MBE29" s="84"/>
      <c r="MBF29" s="84"/>
      <c r="MBG29" s="84"/>
      <c r="MBH29" s="84"/>
      <c r="MBI29" s="84"/>
      <c r="MBJ29" s="84"/>
      <c r="MBK29" s="84"/>
      <c r="MBL29" s="84"/>
      <c r="MBM29" s="84"/>
      <c r="MBN29" s="84"/>
      <c r="MBO29" s="84"/>
      <c r="MBP29" s="84"/>
      <c r="MBQ29" s="84"/>
      <c r="MBR29" s="84"/>
      <c r="MBS29" s="84"/>
      <c r="MBT29" s="84"/>
      <c r="MBU29" s="84"/>
      <c r="MBV29" s="84"/>
      <c r="MBW29" s="84"/>
      <c r="MBX29" s="84"/>
      <c r="MBY29" s="84"/>
      <c r="MBZ29" s="84"/>
      <c r="MCA29" s="84"/>
      <c r="MCB29" s="84"/>
      <c r="MCC29" s="84"/>
      <c r="MCD29" s="84"/>
      <c r="MCE29" s="84"/>
      <c r="MCF29" s="84"/>
      <c r="MCG29" s="84"/>
      <c r="MCH29" s="84"/>
      <c r="MCI29" s="84"/>
      <c r="MCJ29" s="84"/>
      <c r="MCK29" s="84"/>
      <c r="MCL29" s="84"/>
      <c r="MCM29" s="84"/>
      <c r="MCN29" s="84"/>
      <c r="MCO29" s="84"/>
      <c r="MCP29" s="84"/>
      <c r="MCQ29" s="84"/>
      <c r="MCR29" s="84"/>
      <c r="MCS29" s="84"/>
      <c r="MCT29" s="84"/>
      <c r="MCU29" s="84"/>
      <c r="MCV29" s="84"/>
      <c r="MCW29" s="84"/>
      <c r="MCX29" s="84"/>
      <c r="MCY29" s="84"/>
      <c r="MCZ29" s="84"/>
      <c r="MDA29" s="84"/>
      <c r="MDB29" s="84"/>
      <c r="MDC29" s="84"/>
      <c r="MDD29" s="84"/>
      <c r="MDE29" s="84"/>
      <c r="MDF29" s="84"/>
      <c r="MDG29" s="84"/>
      <c r="MDH29" s="84"/>
      <c r="MDI29" s="84"/>
      <c r="MDJ29" s="84"/>
      <c r="MDK29" s="84"/>
      <c r="MDL29" s="84"/>
      <c r="MDM29" s="84"/>
      <c r="MDN29" s="84"/>
      <c r="MDO29" s="84"/>
      <c r="MDP29" s="84"/>
      <c r="MDQ29" s="84"/>
      <c r="MDR29" s="84"/>
      <c r="MDS29" s="84"/>
      <c r="MDT29" s="84"/>
      <c r="MDU29" s="84"/>
      <c r="MDV29" s="84"/>
      <c r="MDW29" s="84"/>
      <c r="MDX29" s="84"/>
      <c r="MDY29" s="84"/>
      <c r="MDZ29" s="84"/>
      <c r="MEA29" s="84"/>
      <c r="MEB29" s="84"/>
      <c r="MEC29" s="84"/>
      <c r="MED29" s="84"/>
      <c r="MEE29" s="84"/>
      <c r="MEF29" s="84"/>
      <c r="MEG29" s="84"/>
      <c r="MEH29" s="84"/>
      <c r="MEI29" s="84"/>
      <c r="MEJ29" s="84"/>
      <c r="MEK29" s="84"/>
      <c r="MEL29" s="84"/>
      <c r="MEM29" s="84"/>
      <c r="MEN29" s="84"/>
      <c r="MEO29" s="84"/>
      <c r="MEP29" s="84"/>
      <c r="MEQ29" s="84"/>
      <c r="MER29" s="84"/>
      <c r="MES29" s="84"/>
      <c r="MET29" s="84"/>
      <c r="MEU29" s="84"/>
      <c r="MEV29" s="84"/>
      <c r="MEW29" s="84"/>
      <c r="MEX29" s="84"/>
      <c r="MEY29" s="84"/>
      <c r="MEZ29" s="84"/>
      <c r="MFA29" s="84"/>
      <c r="MFB29" s="84"/>
      <c r="MFC29" s="84"/>
      <c r="MFD29" s="84"/>
      <c r="MFE29" s="84"/>
      <c r="MFF29" s="84"/>
      <c r="MFG29" s="84"/>
      <c r="MFH29" s="84"/>
      <c r="MFI29" s="84"/>
      <c r="MFJ29" s="84"/>
      <c r="MFK29" s="84"/>
      <c r="MFL29" s="84"/>
      <c r="MFM29" s="84"/>
      <c r="MFN29" s="84"/>
      <c r="MFO29" s="84"/>
      <c r="MFP29" s="84"/>
      <c r="MFQ29" s="84"/>
      <c r="MFR29" s="84"/>
      <c r="MFS29" s="84"/>
      <c r="MFT29" s="84"/>
      <c r="MFU29" s="84"/>
      <c r="MFV29" s="84"/>
      <c r="MFW29" s="84"/>
      <c r="MFX29" s="84"/>
      <c r="MFY29" s="84"/>
      <c r="MFZ29" s="84"/>
      <c r="MGA29" s="84"/>
      <c r="MGB29" s="84"/>
      <c r="MGC29" s="84"/>
      <c r="MGD29" s="84"/>
      <c r="MGE29" s="84"/>
      <c r="MGF29" s="84"/>
      <c r="MGG29" s="84"/>
      <c r="MGH29" s="84"/>
      <c r="MGI29" s="84"/>
      <c r="MGJ29" s="84"/>
      <c r="MGK29" s="84"/>
      <c r="MGL29" s="84"/>
      <c r="MGM29" s="84"/>
      <c r="MGN29" s="84"/>
      <c r="MGO29" s="84"/>
      <c r="MGP29" s="84"/>
      <c r="MGQ29" s="84"/>
      <c r="MGR29" s="84"/>
      <c r="MGS29" s="84"/>
      <c r="MGT29" s="84"/>
      <c r="MGU29" s="84"/>
      <c r="MGV29" s="84"/>
      <c r="MGW29" s="84"/>
      <c r="MGX29" s="84"/>
      <c r="MGY29" s="84"/>
      <c r="MGZ29" s="84"/>
      <c r="MHA29" s="84"/>
      <c r="MHB29" s="84"/>
      <c r="MHC29" s="84"/>
      <c r="MHD29" s="84"/>
      <c r="MHE29" s="84"/>
      <c r="MHF29" s="84"/>
      <c r="MHG29" s="84"/>
      <c r="MHH29" s="84"/>
      <c r="MHI29" s="84"/>
      <c r="MHJ29" s="84"/>
      <c r="MHK29" s="84"/>
      <c r="MHL29" s="84"/>
      <c r="MHM29" s="84"/>
      <c r="MHN29" s="84"/>
      <c r="MHO29" s="84"/>
      <c r="MHP29" s="84"/>
      <c r="MHQ29" s="84"/>
      <c r="MHR29" s="84"/>
      <c r="MHS29" s="84"/>
      <c r="MHT29" s="84"/>
      <c r="MHU29" s="84"/>
      <c r="MHV29" s="84"/>
      <c r="MHW29" s="84"/>
      <c r="MHX29" s="84"/>
      <c r="MHY29" s="84"/>
      <c r="MHZ29" s="84"/>
      <c r="MIA29" s="84"/>
      <c r="MIB29" s="84"/>
      <c r="MIC29" s="84"/>
      <c r="MID29" s="84"/>
      <c r="MIE29" s="84"/>
      <c r="MIF29" s="84"/>
      <c r="MIG29" s="84"/>
      <c r="MIH29" s="84"/>
      <c r="MII29" s="84"/>
      <c r="MIJ29" s="84"/>
      <c r="MIK29" s="84"/>
      <c r="MIL29" s="84"/>
      <c r="MIM29" s="84"/>
      <c r="MIN29" s="84"/>
      <c r="MIO29" s="84"/>
      <c r="MIP29" s="84"/>
      <c r="MIQ29" s="84"/>
      <c r="MIR29" s="84"/>
      <c r="MIS29" s="84"/>
      <c r="MIT29" s="84"/>
      <c r="MIU29" s="84"/>
      <c r="MIV29" s="84"/>
      <c r="MIW29" s="84"/>
      <c r="MIX29" s="84"/>
      <c r="MIY29" s="84"/>
      <c r="MIZ29" s="84"/>
      <c r="MJA29" s="84"/>
      <c r="MJB29" s="84"/>
      <c r="MJC29" s="84"/>
      <c r="MJD29" s="84"/>
      <c r="MJE29" s="84"/>
      <c r="MJF29" s="84"/>
      <c r="MJG29" s="84"/>
      <c r="MJH29" s="84"/>
      <c r="MJI29" s="84"/>
      <c r="MJJ29" s="84"/>
      <c r="MJK29" s="84"/>
      <c r="MJL29" s="84"/>
      <c r="MJM29" s="84"/>
      <c r="MJN29" s="84"/>
      <c r="MJO29" s="84"/>
      <c r="MJP29" s="84"/>
      <c r="MJQ29" s="84"/>
      <c r="MJR29" s="84"/>
      <c r="MJS29" s="84"/>
      <c r="MJT29" s="84"/>
      <c r="MJU29" s="84"/>
      <c r="MJV29" s="84"/>
      <c r="MJW29" s="84"/>
      <c r="MJX29" s="84"/>
      <c r="MJY29" s="84"/>
      <c r="MJZ29" s="84"/>
      <c r="MKA29" s="84"/>
      <c r="MKB29" s="84"/>
      <c r="MKC29" s="84"/>
      <c r="MKD29" s="84"/>
      <c r="MKE29" s="84"/>
      <c r="MKF29" s="84"/>
      <c r="MKG29" s="84"/>
      <c r="MKH29" s="84"/>
      <c r="MKI29" s="84"/>
      <c r="MKJ29" s="84"/>
      <c r="MKK29" s="84"/>
      <c r="MKL29" s="84"/>
      <c r="MKM29" s="84"/>
      <c r="MKN29" s="84"/>
      <c r="MKO29" s="84"/>
      <c r="MKP29" s="84"/>
      <c r="MKQ29" s="84"/>
      <c r="MKR29" s="84"/>
      <c r="MKS29" s="84"/>
      <c r="MKT29" s="84"/>
      <c r="MKU29" s="84"/>
      <c r="MKV29" s="84"/>
      <c r="MKW29" s="84"/>
      <c r="MKX29" s="84"/>
      <c r="MKY29" s="84"/>
      <c r="MKZ29" s="84"/>
      <c r="MLA29" s="84"/>
      <c r="MLB29" s="84"/>
      <c r="MLC29" s="84"/>
      <c r="MLD29" s="84"/>
      <c r="MLE29" s="84"/>
      <c r="MLF29" s="84"/>
      <c r="MLG29" s="84"/>
      <c r="MLH29" s="84"/>
      <c r="MLI29" s="84"/>
      <c r="MLJ29" s="84"/>
      <c r="MLK29" s="84"/>
      <c r="MLL29" s="84"/>
      <c r="MLM29" s="84"/>
      <c r="MLN29" s="84"/>
      <c r="MLO29" s="84"/>
      <c r="MLP29" s="84"/>
      <c r="MLQ29" s="84"/>
      <c r="MLR29" s="84"/>
      <c r="MLS29" s="84"/>
      <c r="MLT29" s="84"/>
      <c r="MLU29" s="84"/>
      <c r="MLV29" s="84"/>
      <c r="MLW29" s="84"/>
      <c r="MLX29" s="84"/>
      <c r="MLY29" s="84"/>
      <c r="MLZ29" s="84"/>
      <c r="MMA29" s="84"/>
      <c r="MMB29" s="84"/>
      <c r="MMC29" s="84"/>
      <c r="MMD29" s="84"/>
      <c r="MME29" s="84"/>
      <c r="MMF29" s="84"/>
      <c r="MMG29" s="84"/>
      <c r="MMH29" s="84"/>
      <c r="MMI29" s="84"/>
      <c r="MMJ29" s="84"/>
      <c r="MMK29" s="84"/>
      <c r="MML29" s="84"/>
      <c r="MMM29" s="84"/>
      <c r="MMN29" s="84"/>
      <c r="MMO29" s="84"/>
      <c r="MMP29" s="84"/>
      <c r="MMQ29" s="84"/>
      <c r="MMR29" s="84"/>
      <c r="MMS29" s="84"/>
      <c r="MMT29" s="84"/>
      <c r="MMU29" s="84"/>
      <c r="MMV29" s="84"/>
      <c r="MMW29" s="84"/>
      <c r="MMX29" s="84"/>
      <c r="MMY29" s="84"/>
      <c r="MMZ29" s="84"/>
      <c r="MNA29" s="84"/>
      <c r="MNB29" s="84"/>
      <c r="MNC29" s="84"/>
      <c r="MND29" s="84"/>
      <c r="MNE29" s="84"/>
      <c r="MNF29" s="84"/>
      <c r="MNG29" s="84"/>
      <c r="MNH29" s="84"/>
      <c r="MNI29" s="84"/>
      <c r="MNJ29" s="84"/>
      <c r="MNK29" s="84"/>
      <c r="MNL29" s="84"/>
      <c r="MNM29" s="84"/>
      <c r="MNN29" s="84"/>
      <c r="MNO29" s="84"/>
      <c r="MNP29" s="84"/>
      <c r="MNQ29" s="84"/>
      <c r="MNR29" s="84"/>
      <c r="MNS29" s="84"/>
      <c r="MNT29" s="84"/>
      <c r="MNU29" s="84"/>
      <c r="MNV29" s="84"/>
      <c r="MNW29" s="84"/>
      <c r="MNX29" s="84"/>
      <c r="MNY29" s="84"/>
      <c r="MNZ29" s="84"/>
      <c r="MOA29" s="84"/>
      <c r="MOB29" s="84"/>
      <c r="MOC29" s="84"/>
      <c r="MOD29" s="84"/>
      <c r="MOE29" s="84"/>
      <c r="MOF29" s="84"/>
      <c r="MOG29" s="84"/>
      <c r="MOH29" s="84"/>
      <c r="MOI29" s="84"/>
      <c r="MOJ29" s="84"/>
      <c r="MOK29" s="84"/>
      <c r="MOL29" s="84"/>
      <c r="MOM29" s="84"/>
      <c r="MON29" s="84"/>
      <c r="MOO29" s="84"/>
      <c r="MOP29" s="84"/>
      <c r="MOQ29" s="84"/>
      <c r="MOR29" s="84"/>
      <c r="MOS29" s="84"/>
      <c r="MOT29" s="84"/>
      <c r="MOU29" s="84"/>
      <c r="MOV29" s="84"/>
      <c r="MOW29" s="84"/>
      <c r="MOX29" s="84"/>
      <c r="MOY29" s="84"/>
      <c r="MOZ29" s="84"/>
      <c r="MPA29" s="84"/>
      <c r="MPB29" s="84"/>
      <c r="MPC29" s="84"/>
      <c r="MPD29" s="84"/>
      <c r="MPE29" s="84"/>
      <c r="MPF29" s="84"/>
      <c r="MPG29" s="84"/>
      <c r="MPH29" s="84"/>
      <c r="MPI29" s="84"/>
      <c r="MPJ29" s="84"/>
      <c r="MPK29" s="84"/>
      <c r="MPL29" s="84"/>
      <c r="MPM29" s="84"/>
      <c r="MPN29" s="84"/>
      <c r="MPO29" s="84"/>
      <c r="MPP29" s="84"/>
      <c r="MPQ29" s="84"/>
      <c r="MPR29" s="84"/>
      <c r="MPS29" s="84"/>
      <c r="MPT29" s="84"/>
      <c r="MPU29" s="84"/>
      <c r="MPV29" s="84"/>
      <c r="MPW29" s="84"/>
      <c r="MPX29" s="84"/>
      <c r="MPY29" s="84"/>
      <c r="MPZ29" s="84"/>
      <c r="MQA29" s="84"/>
      <c r="MQB29" s="84"/>
      <c r="MQC29" s="84"/>
      <c r="MQD29" s="84"/>
      <c r="MQE29" s="84"/>
      <c r="MQF29" s="84"/>
      <c r="MQG29" s="84"/>
      <c r="MQH29" s="84"/>
      <c r="MQI29" s="84"/>
      <c r="MQJ29" s="84"/>
      <c r="MQK29" s="84"/>
      <c r="MQL29" s="84"/>
      <c r="MQM29" s="84"/>
      <c r="MQN29" s="84"/>
      <c r="MQO29" s="84"/>
      <c r="MQP29" s="84"/>
      <c r="MQQ29" s="84"/>
      <c r="MQR29" s="84"/>
      <c r="MQS29" s="84"/>
      <c r="MQT29" s="84"/>
      <c r="MQU29" s="84"/>
      <c r="MQV29" s="84"/>
      <c r="MQW29" s="84"/>
      <c r="MQX29" s="84"/>
      <c r="MQY29" s="84"/>
      <c r="MQZ29" s="84"/>
      <c r="MRA29" s="84"/>
      <c r="MRB29" s="84"/>
      <c r="MRC29" s="84"/>
      <c r="MRD29" s="84"/>
      <c r="MRE29" s="84"/>
      <c r="MRF29" s="84"/>
      <c r="MRG29" s="84"/>
      <c r="MRH29" s="84"/>
      <c r="MRI29" s="84"/>
      <c r="MRJ29" s="84"/>
      <c r="MRK29" s="84"/>
      <c r="MRL29" s="84"/>
      <c r="MRM29" s="84"/>
      <c r="MRN29" s="84"/>
      <c r="MRO29" s="84"/>
      <c r="MRP29" s="84"/>
      <c r="MRQ29" s="84"/>
      <c r="MRR29" s="84"/>
      <c r="MRS29" s="84"/>
      <c r="MRT29" s="84"/>
      <c r="MRU29" s="84"/>
      <c r="MRV29" s="84"/>
      <c r="MRW29" s="84"/>
      <c r="MRX29" s="84"/>
      <c r="MRY29" s="84"/>
      <c r="MRZ29" s="84"/>
      <c r="MSA29" s="84"/>
      <c r="MSB29" s="84"/>
      <c r="MSC29" s="84"/>
      <c r="MSD29" s="84"/>
      <c r="MSE29" s="84"/>
      <c r="MSF29" s="84"/>
      <c r="MSG29" s="84"/>
      <c r="MSH29" s="84"/>
      <c r="MSI29" s="84"/>
      <c r="MSJ29" s="84"/>
      <c r="MSK29" s="84"/>
      <c r="MSL29" s="84"/>
      <c r="MSM29" s="84"/>
      <c r="MSN29" s="84"/>
      <c r="MSO29" s="84"/>
      <c r="MSP29" s="84"/>
      <c r="MSQ29" s="84"/>
      <c r="MSR29" s="84"/>
      <c r="MSS29" s="84"/>
      <c r="MST29" s="84"/>
      <c r="MSU29" s="84"/>
      <c r="MSV29" s="84"/>
      <c r="MSW29" s="84"/>
      <c r="MSX29" s="84"/>
      <c r="MSY29" s="84"/>
      <c r="MSZ29" s="84"/>
      <c r="MTA29" s="84"/>
      <c r="MTB29" s="84"/>
      <c r="MTC29" s="84"/>
      <c r="MTD29" s="84"/>
      <c r="MTE29" s="84"/>
      <c r="MTF29" s="84"/>
      <c r="MTG29" s="84"/>
      <c r="MTH29" s="84"/>
      <c r="MTI29" s="84"/>
      <c r="MTJ29" s="84"/>
      <c r="MTK29" s="84"/>
      <c r="MTL29" s="84"/>
      <c r="MTM29" s="84"/>
      <c r="MTN29" s="84"/>
      <c r="MTO29" s="84"/>
      <c r="MTP29" s="84"/>
      <c r="MTQ29" s="84"/>
      <c r="MTR29" s="84"/>
      <c r="MTS29" s="84"/>
      <c r="MTT29" s="84"/>
      <c r="MTU29" s="84"/>
      <c r="MTV29" s="84"/>
      <c r="MTW29" s="84"/>
      <c r="MTX29" s="84"/>
      <c r="MTY29" s="84"/>
      <c r="MTZ29" s="84"/>
      <c r="MUA29" s="84"/>
      <c r="MUB29" s="84"/>
      <c r="MUC29" s="84"/>
      <c r="MUD29" s="84"/>
      <c r="MUE29" s="84"/>
      <c r="MUF29" s="84"/>
      <c r="MUG29" s="84"/>
      <c r="MUH29" s="84"/>
      <c r="MUI29" s="84"/>
      <c r="MUJ29" s="84"/>
      <c r="MUK29" s="84"/>
      <c r="MUL29" s="84"/>
      <c r="MUM29" s="84"/>
      <c r="MUN29" s="84"/>
      <c r="MUO29" s="84"/>
      <c r="MUP29" s="84"/>
      <c r="MUQ29" s="84"/>
      <c r="MUR29" s="84"/>
      <c r="MUS29" s="84"/>
      <c r="MUT29" s="84"/>
      <c r="MUU29" s="84"/>
      <c r="MUV29" s="84"/>
      <c r="MUW29" s="84"/>
      <c r="MUX29" s="84"/>
      <c r="MUY29" s="84"/>
      <c r="MUZ29" s="84"/>
      <c r="MVA29" s="84"/>
      <c r="MVB29" s="84"/>
      <c r="MVC29" s="84"/>
      <c r="MVD29" s="84"/>
      <c r="MVE29" s="84"/>
      <c r="MVF29" s="84"/>
      <c r="MVG29" s="84"/>
      <c r="MVH29" s="84"/>
      <c r="MVI29" s="84"/>
      <c r="MVJ29" s="84"/>
      <c r="MVK29" s="84"/>
      <c r="MVL29" s="84"/>
      <c r="MVM29" s="84"/>
      <c r="MVN29" s="84"/>
      <c r="MVO29" s="84"/>
      <c r="MVP29" s="84"/>
      <c r="MVQ29" s="84"/>
      <c r="MVR29" s="84"/>
      <c r="MVS29" s="84"/>
      <c r="MVT29" s="84"/>
      <c r="MVU29" s="84"/>
      <c r="MVV29" s="84"/>
      <c r="MVW29" s="84"/>
      <c r="MVX29" s="84"/>
      <c r="MVY29" s="84"/>
      <c r="MVZ29" s="84"/>
      <c r="MWA29" s="84"/>
      <c r="MWB29" s="84"/>
      <c r="MWC29" s="84"/>
      <c r="MWD29" s="84"/>
      <c r="MWE29" s="84"/>
      <c r="MWF29" s="84"/>
      <c r="MWG29" s="84"/>
      <c r="MWH29" s="84"/>
      <c r="MWI29" s="84"/>
      <c r="MWJ29" s="84"/>
      <c r="MWK29" s="84"/>
      <c r="MWL29" s="84"/>
      <c r="MWM29" s="84"/>
      <c r="MWN29" s="84"/>
      <c r="MWO29" s="84"/>
      <c r="MWP29" s="84"/>
      <c r="MWQ29" s="84"/>
      <c r="MWR29" s="84"/>
      <c r="MWS29" s="84"/>
      <c r="MWT29" s="84"/>
      <c r="MWU29" s="84"/>
      <c r="MWV29" s="84"/>
      <c r="MWW29" s="84"/>
      <c r="MWX29" s="84"/>
      <c r="MWY29" s="84"/>
      <c r="MWZ29" s="84"/>
      <c r="MXA29" s="84"/>
      <c r="MXB29" s="84"/>
      <c r="MXC29" s="84"/>
      <c r="MXD29" s="84"/>
      <c r="MXE29" s="84"/>
      <c r="MXF29" s="84"/>
      <c r="MXG29" s="84"/>
      <c r="MXH29" s="84"/>
      <c r="MXI29" s="84"/>
      <c r="MXJ29" s="84"/>
      <c r="MXK29" s="84"/>
      <c r="MXL29" s="84"/>
      <c r="MXM29" s="84"/>
      <c r="MXN29" s="84"/>
      <c r="MXO29" s="84"/>
      <c r="MXP29" s="84"/>
      <c r="MXQ29" s="84"/>
      <c r="MXR29" s="84"/>
      <c r="MXS29" s="84"/>
      <c r="MXT29" s="84"/>
      <c r="MXU29" s="84"/>
      <c r="MXV29" s="84"/>
      <c r="MXW29" s="84"/>
      <c r="MXX29" s="84"/>
      <c r="MXY29" s="84"/>
      <c r="MXZ29" s="84"/>
      <c r="MYA29" s="84"/>
      <c r="MYB29" s="84"/>
      <c r="MYC29" s="84"/>
      <c r="MYD29" s="84"/>
      <c r="MYE29" s="84"/>
      <c r="MYF29" s="84"/>
      <c r="MYG29" s="84"/>
      <c r="MYH29" s="84"/>
      <c r="MYI29" s="84"/>
      <c r="MYJ29" s="84"/>
      <c r="MYK29" s="84"/>
      <c r="MYL29" s="84"/>
      <c r="MYM29" s="84"/>
      <c r="MYN29" s="84"/>
      <c r="MYO29" s="84"/>
      <c r="MYP29" s="84"/>
      <c r="MYQ29" s="84"/>
      <c r="MYR29" s="84"/>
      <c r="MYS29" s="84"/>
      <c r="MYT29" s="84"/>
      <c r="MYU29" s="84"/>
      <c r="MYV29" s="84"/>
      <c r="MYW29" s="84"/>
      <c r="MYX29" s="84"/>
      <c r="MYY29" s="84"/>
      <c r="MYZ29" s="84"/>
      <c r="MZA29" s="84"/>
      <c r="MZB29" s="84"/>
      <c r="MZC29" s="84"/>
      <c r="MZD29" s="84"/>
      <c r="MZE29" s="84"/>
      <c r="MZF29" s="84"/>
      <c r="MZG29" s="84"/>
      <c r="MZH29" s="84"/>
      <c r="MZI29" s="84"/>
      <c r="MZJ29" s="84"/>
      <c r="MZK29" s="84"/>
      <c r="MZL29" s="84"/>
      <c r="MZM29" s="84"/>
      <c r="MZN29" s="84"/>
      <c r="MZO29" s="84"/>
      <c r="MZP29" s="84"/>
      <c r="MZQ29" s="84"/>
      <c r="MZR29" s="84"/>
      <c r="MZS29" s="84"/>
      <c r="MZT29" s="84"/>
      <c r="MZU29" s="84"/>
      <c r="MZV29" s="84"/>
      <c r="MZW29" s="84"/>
      <c r="MZX29" s="84"/>
      <c r="MZY29" s="84"/>
      <c r="MZZ29" s="84"/>
      <c r="NAA29" s="84"/>
      <c r="NAB29" s="84"/>
      <c r="NAC29" s="84"/>
      <c r="NAD29" s="84"/>
      <c r="NAE29" s="84"/>
      <c r="NAF29" s="84"/>
      <c r="NAG29" s="84"/>
      <c r="NAH29" s="84"/>
      <c r="NAI29" s="84"/>
      <c r="NAJ29" s="84"/>
      <c r="NAK29" s="84"/>
      <c r="NAL29" s="84"/>
      <c r="NAM29" s="84"/>
      <c r="NAN29" s="84"/>
      <c r="NAO29" s="84"/>
      <c r="NAP29" s="84"/>
      <c r="NAQ29" s="84"/>
      <c r="NAR29" s="84"/>
      <c r="NAS29" s="84"/>
      <c r="NAT29" s="84"/>
      <c r="NAU29" s="84"/>
      <c r="NAV29" s="84"/>
      <c r="NAW29" s="84"/>
      <c r="NAX29" s="84"/>
      <c r="NAY29" s="84"/>
      <c r="NAZ29" s="84"/>
      <c r="NBA29" s="84"/>
      <c r="NBB29" s="84"/>
      <c r="NBC29" s="84"/>
      <c r="NBD29" s="84"/>
      <c r="NBE29" s="84"/>
      <c r="NBF29" s="84"/>
      <c r="NBG29" s="84"/>
      <c r="NBH29" s="84"/>
      <c r="NBI29" s="84"/>
      <c r="NBJ29" s="84"/>
      <c r="NBK29" s="84"/>
      <c r="NBL29" s="84"/>
      <c r="NBM29" s="84"/>
      <c r="NBN29" s="84"/>
      <c r="NBO29" s="84"/>
      <c r="NBP29" s="84"/>
      <c r="NBQ29" s="84"/>
      <c r="NBR29" s="84"/>
      <c r="NBS29" s="84"/>
      <c r="NBT29" s="84"/>
      <c r="NBU29" s="84"/>
      <c r="NBV29" s="84"/>
      <c r="NBW29" s="84"/>
      <c r="NBX29" s="84"/>
      <c r="NBY29" s="84"/>
      <c r="NBZ29" s="84"/>
      <c r="NCA29" s="84"/>
      <c r="NCB29" s="84"/>
      <c r="NCC29" s="84"/>
      <c r="NCD29" s="84"/>
      <c r="NCE29" s="84"/>
      <c r="NCF29" s="84"/>
      <c r="NCG29" s="84"/>
      <c r="NCH29" s="84"/>
      <c r="NCI29" s="84"/>
      <c r="NCJ29" s="84"/>
      <c r="NCK29" s="84"/>
      <c r="NCL29" s="84"/>
      <c r="NCM29" s="84"/>
      <c r="NCN29" s="84"/>
      <c r="NCO29" s="84"/>
      <c r="NCP29" s="84"/>
      <c r="NCQ29" s="84"/>
      <c r="NCR29" s="84"/>
      <c r="NCS29" s="84"/>
      <c r="NCT29" s="84"/>
      <c r="NCU29" s="84"/>
      <c r="NCV29" s="84"/>
      <c r="NCW29" s="84"/>
      <c r="NCX29" s="84"/>
      <c r="NCY29" s="84"/>
      <c r="NCZ29" s="84"/>
      <c r="NDA29" s="84"/>
      <c r="NDB29" s="84"/>
      <c r="NDC29" s="84"/>
      <c r="NDD29" s="84"/>
      <c r="NDE29" s="84"/>
      <c r="NDF29" s="84"/>
      <c r="NDG29" s="84"/>
      <c r="NDH29" s="84"/>
      <c r="NDI29" s="84"/>
      <c r="NDJ29" s="84"/>
      <c r="NDK29" s="84"/>
      <c r="NDL29" s="84"/>
      <c r="NDM29" s="84"/>
      <c r="NDN29" s="84"/>
      <c r="NDO29" s="84"/>
      <c r="NDP29" s="84"/>
      <c r="NDQ29" s="84"/>
      <c r="NDR29" s="84"/>
      <c r="NDS29" s="84"/>
      <c r="NDT29" s="84"/>
      <c r="NDU29" s="84"/>
      <c r="NDV29" s="84"/>
      <c r="NDW29" s="84"/>
      <c r="NDX29" s="84"/>
      <c r="NDY29" s="84"/>
      <c r="NDZ29" s="84"/>
      <c r="NEA29" s="84"/>
      <c r="NEB29" s="84"/>
      <c r="NEC29" s="84"/>
      <c r="NED29" s="84"/>
      <c r="NEE29" s="84"/>
      <c r="NEF29" s="84"/>
      <c r="NEG29" s="84"/>
      <c r="NEH29" s="84"/>
      <c r="NEI29" s="84"/>
      <c r="NEJ29" s="84"/>
      <c r="NEK29" s="84"/>
      <c r="NEL29" s="84"/>
      <c r="NEM29" s="84"/>
      <c r="NEN29" s="84"/>
      <c r="NEO29" s="84"/>
      <c r="NEP29" s="84"/>
      <c r="NEQ29" s="84"/>
      <c r="NER29" s="84"/>
      <c r="NES29" s="84"/>
      <c r="NET29" s="84"/>
      <c r="NEU29" s="84"/>
      <c r="NEV29" s="84"/>
      <c r="NEW29" s="84"/>
      <c r="NEX29" s="84"/>
      <c r="NEY29" s="84"/>
      <c r="NEZ29" s="84"/>
      <c r="NFA29" s="84"/>
      <c r="NFB29" s="84"/>
      <c r="NFC29" s="84"/>
      <c r="NFD29" s="84"/>
      <c r="NFE29" s="84"/>
      <c r="NFF29" s="84"/>
      <c r="NFG29" s="84"/>
      <c r="NFH29" s="84"/>
      <c r="NFI29" s="84"/>
      <c r="NFJ29" s="84"/>
      <c r="NFK29" s="84"/>
      <c r="NFL29" s="84"/>
      <c r="NFM29" s="84"/>
      <c r="NFN29" s="84"/>
      <c r="NFO29" s="84"/>
      <c r="NFP29" s="84"/>
      <c r="NFQ29" s="84"/>
      <c r="NFR29" s="84"/>
      <c r="NFS29" s="84"/>
      <c r="NFT29" s="84"/>
      <c r="NFU29" s="84"/>
      <c r="NFV29" s="84"/>
      <c r="NFW29" s="84"/>
      <c r="NFX29" s="84"/>
      <c r="NFY29" s="84"/>
      <c r="NFZ29" s="84"/>
      <c r="NGA29" s="84"/>
      <c r="NGB29" s="84"/>
      <c r="NGC29" s="84"/>
      <c r="NGD29" s="84"/>
      <c r="NGE29" s="84"/>
      <c r="NGF29" s="84"/>
      <c r="NGG29" s="84"/>
      <c r="NGH29" s="84"/>
      <c r="NGI29" s="84"/>
      <c r="NGJ29" s="84"/>
      <c r="NGK29" s="84"/>
      <c r="NGL29" s="84"/>
      <c r="NGM29" s="84"/>
      <c r="NGN29" s="84"/>
      <c r="NGO29" s="84"/>
      <c r="NGP29" s="84"/>
      <c r="NGQ29" s="84"/>
      <c r="NGR29" s="84"/>
      <c r="NGS29" s="84"/>
      <c r="NGT29" s="84"/>
      <c r="NGU29" s="84"/>
      <c r="NGV29" s="84"/>
      <c r="NGW29" s="84"/>
      <c r="NGX29" s="84"/>
      <c r="NGY29" s="84"/>
      <c r="NGZ29" s="84"/>
      <c r="NHA29" s="84"/>
      <c r="NHB29" s="84"/>
      <c r="NHC29" s="84"/>
      <c r="NHD29" s="84"/>
      <c r="NHE29" s="84"/>
      <c r="NHF29" s="84"/>
      <c r="NHG29" s="84"/>
      <c r="NHH29" s="84"/>
      <c r="NHI29" s="84"/>
      <c r="NHJ29" s="84"/>
      <c r="NHK29" s="84"/>
      <c r="NHL29" s="84"/>
      <c r="NHM29" s="84"/>
      <c r="NHN29" s="84"/>
      <c r="NHO29" s="84"/>
      <c r="NHP29" s="84"/>
      <c r="NHQ29" s="84"/>
      <c r="NHR29" s="84"/>
      <c r="NHS29" s="84"/>
      <c r="NHT29" s="84"/>
      <c r="NHU29" s="84"/>
      <c r="NHV29" s="84"/>
      <c r="NHW29" s="84"/>
      <c r="NHX29" s="84"/>
      <c r="NHY29" s="84"/>
      <c r="NHZ29" s="84"/>
      <c r="NIA29" s="84"/>
      <c r="NIB29" s="84"/>
      <c r="NIC29" s="84"/>
      <c r="NID29" s="84"/>
      <c r="NIE29" s="84"/>
      <c r="NIF29" s="84"/>
      <c r="NIG29" s="84"/>
      <c r="NIH29" s="84"/>
      <c r="NII29" s="84"/>
      <c r="NIJ29" s="84"/>
      <c r="NIK29" s="84"/>
      <c r="NIL29" s="84"/>
      <c r="NIM29" s="84"/>
      <c r="NIN29" s="84"/>
      <c r="NIO29" s="84"/>
      <c r="NIP29" s="84"/>
      <c r="NIQ29" s="84"/>
      <c r="NIR29" s="84"/>
      <c r="NIS29" s="84"/>
      <c r="NIT29" s="84"/>
      <c r="NIU29" s="84"/>
      <c r="NIV29" s="84"/>
      <c r="NIW29" s="84"/>
      <c r="NIX29" s="84"/>
      <c r="NIY29" s="84"/>
      <c r="NIZ29" s="84"/>
      <c r="NJA29" s="84"/>
      <c r="NJB29" s="84"/>
      <c r="NJC29" s="84"/>
      <c r="NJD29" s="84"/>
      <c r="NJE29" s="84"/>
      <c r="NJF29" s="84"/>
      <c r="NJG29" s="84"/>
      <c r="NJH29" s="84"/>
      <c r="NJI29" s="84"/>
      <c r="NJJ29" s="84"/>
      <c r="NJK29" s="84"/>
      <c r="NJL29" s="84"/>
      <c r="NJM29" s="84"/>
      <c r="NJN29" s="84"/>
      <c r="NJO29" s="84"/>
      <c r="NJP29" s="84"/>
      <c r="NJQ29" s="84"/>
      <c r="NJR29" s="84"/>
      <c r="NJS29" s="84"/>
      <c r="NJT29" s="84"/>
      <c r="NJU29" s="84"/>
      <c r="NJV29" s="84"/>
      <c r="NJW29" s="84"/>
      <c r="NJX29" s="84"/>
      <c r="NJY29" s="84"/>
      <c r="NJZ29" s="84"/>
      <c r="NKA29" s="84"/>
      <c r="NKB29" s="84"/>
      <c r="NKC29" s="84"/>
      <c r="NKD29" s="84"/>
      <c r="NKE29" s="84"/>
      <c r="NKF29" s="84"/>
      <c r="NKG29" s="84"/>
      <c r="NKH29" s="84"/>
      <c r="NKI29" s="84"/>
      <c r="NKJ29" s="84"/>
      <c r="NKK29" s="84"/>
      <c r="NKL29" s="84"/>
      <c r="NKM29" s="84"/>
      <c r="NKN29" s="84"/>
      <c r="NKO29" s="84"/>
      <c r="NKP29" s="84"/>
      <c r="NKQ29" s="84"/>
      <c r="NKR29" s="84"/>
      <c r="NKS29" s="84"/>
      <c r="NKT29" s="84"/>
      <c r="NKU29" s="84"/>
      <c r="NKV29" s="84"/>
      <c r="NKW29" s="84"/>
      <c r="NKX29" s="84"/>
      <c r="NKY29" s="84"/>
      <c r="NKZ29" s="84"/>
      <c r="NLA29" s="84"/>
      <c r="NLB29" s="84"/>
      <c r="NLC29" s="84"/>
      <c r="NLD29" s="84"/>
      <c r="NLE29" s="84"/>
      <c r="NLF29" s="84"/>
      <c r="NLG29" s="84"/>
      <c r="NLH29" s="84"/>
      <c r="NLI29" s="84"/>
      <c r="NLJ29" s="84"/>
      <c r="NLK29" s="84"/>
      <c r="NLL29" s="84"/>
      <c r="NLM29" s="84"/>
      <c r="NLN29" s="84"/>
      <c r="NLO29" s="84"/>
      <c r="NLP29" s="84"/>
      <c r="NLQ29" s="84"/>
      <c r="NLR29" s="84"/>
      <c r="NLS29" s="84"/>
      <c r="NLT29" s="84"/>
      <c r="NLU29" s="84"/>
      <c r="NLV29" s="84"/>
      <c r="NLW29" s="84"/>
      <c r="NLX29" s="84"/>
      <c r="NLY29" s="84"/>
      <c r="NLZ29" s="84"/>
      <c r="NMA29" s="84"/>
      <c r="NMB29" s="84"/>
      <c r="NMC29" s="84"/>
      <c r="NMD29" s="84"/>
      <c r="NME29" s="84"/>
      <c r="NMF29" s="84"/>
      <c r="NMG29" s="84"/>
      <c r="NMH29" s="84"/>
      <c r="NMI29" s="84"/>
      <c r="NMJ29" s="84"/>
      <c r="NMK29" s="84"/>
      <c r="NML29" s="84"/>
      <c r="NMM29" s="84"/>
      <c r="NMN29" s="84"/>
      <c r="NMO29" s="84"/>
      <c r="NMP29" s="84"/>
      <c r="NMQ29" s="84"/>
      <c r="NMR29" s="84"/>
      <c r="NMS29" s="84"/>
      <c r="NMT29" s="84"/>
      <c r="NMU29" s="84"/>
      <c r="NMV29" s="84"/>
      <c r="NMW29" s="84"/>
      <c r="NMX29" s="84"/>
      <c r="NMY29" s="84"/>
      <c r="NMZ29" s="84"/>
      <c r="NNA29" s="84"/>
      <c r="NNB29" s="84"/>
      <c r="NNC29" s="84"/>
      <c r="NND29" s="84"/>
      <c r="NNE29" s="84"/>
      <c r="NNF29" s="84"/>
      <c r="NNG29" s="84"/>
      <c r="NNH29" s="84"/>
      <c r="NNI29" s="84"/>
      <c r="NNJ29" s="84"/>
      <c r="NNK29" s="84"/>
      <c r="NNL29" s="84"/>
      <c r="NNM29" s="84"/>
      <c r="NNN29" s="84"/>
      <c r="NNO29" s="84"/>
      <c r="NNP29" s="84"/>
      <c r="NNQ29" s="84"/>
      <c r="NNR29" s="84"/>
      <c r="NNS29" s="84"/>
      <c r="NNT29" s="84"/>
      <c r="NNU29" s="84"/>
      <c r="NNV29" s="84"/>
      <c r="NNW29" s="84"/>
      <c r="NNX29" s="84"/>
      <c r="NNY29" s="84"/>
      <c r="NNZ29" s="84"/>
      <c r="NOA29" s="84"/>
      <c r="NOB29" s="84"/>
      <c r="NOC29" s="84"/>
      <c r="NOD29" s="84"/>
      <c r="NOE29" s="84"/>
      <c r="NOF29" s="84"/>
      <c r="NOG29" s="84"/>
      <c r="NOH29" s="84"/>
      <c r="NOI29" s="84"/>
      <c r="NOJ29" s="84"/>
      <c r="NOK29" s="84"/>
      <c r="NOL29" s="84"/>
      <c r="NOM29" s="84"/>
      <c r="NON29" s="84"/>
      <c r="NOO29" s="84"/>
      <c r="NOP29" s="84"/>
      <c r="NOQ29" s="84"/>
      <c r="NOR29" s="84"/>
      <c r="NOS29" s="84"/>
      <c r="NOT29" s="84"/>
      <c r="NOU29" s="84"/>
      <c r="NOV29" s="84"/>
      <c r="NOW29" s="84"/>
      <c r="NOX29" s="84"/>
      <c r="NOY29" s="84"/>
      <c r="NOZ29" s="84"/>
      <c r="NPA29" s="84"/>
      <c r="NPB29" s="84"/>
      <c r="NPC29" s="84"/>
      <c r="NPD29" s="84"/>
      <c r="NPE29" s="84"/>
      <c r="NPF29" s="84"/>
      <c r="NPG29" s="84"/>
      <c r="NPH29" s="84"/>
      <c r="NPI29" s="84"/>
      <c r="NPJ29" s="84"/>
      <c r="NPK29" s="84"/>
      <c r="NPL29" s="84"/>
      <c r="NPM29" s="84"/>
      <c r="NPN29" s="84"/>
      <c r="NPO29" s="84"/>
      <c r="NPP29" s="84"/>
      <c r="NPQ29" s="84"/>
      <c r="NPR29" s="84"/>
      <c r="NPS29" s="84"/>
      <c r="NPT29" s="84"/>
      <c r="NPU29" s="84"/>
      <c r="NPV29" s="84"/>
      <c r="NPW29" s="84"/>
      <c r="NPX29" s="84"/>
      <c r="NPY29" s="84"/>
      <c r="NPZ29" s="84"/>
      <c r="NQA29" s="84"/>
      <c r="NQB29" s="84"/>
      <c r="NQC29" s="84"/>
      <c r="NQD29" s="84"/>
      <c r="NQE29" s="84"/>
      <c r="NQF29" s="84"/>
      <c r="NQG29" s="84"/>
      <c r="NQH29" s="84"/>
      <c r="NQI29" s="84"/>
      <c r="NQJ29" s="84"/>
      <c r="NQK29" s="84"/>
      <c r="NQL29" s="84"/>
      <c r="NQM29" s="84"/>
      <c r="NQN29" s="84"/>
      <c r="NQO29" s="84"/>
      <c r="NQP29" s="84"/>
      <c r="NQQ29" s="84"/>
      <c r="NQR29" s="84"/>
      <c r="NQS29" s="84"/>
      <c r="NQT29" s="84"/>
      <c r="NQU29" s="84"/>
      <c r="NQV29" s="84"/>
      <c r="NQW29" s="84"/>
      <c r="NQX29" s="84"/>
      <c r="NQY29" s="84"/>
      <c r="NQZ29" s="84"/>
      <c r="NRA29" s="84"/>
      <c r="NRB29" s="84"/>
      <c r="NRC29" s="84"/>
      <c r="NRD29" s="84"/>
      <c r="NRE29" s="84"/>
      <c r="NRF29" s="84"/>
      <c r="NRG29" s="84"/>
      <c r="NRH29" s="84"/>
      <c r="NRI29" s="84"/>
      <c r="NRJ29" s="84"/>
      <c r="NRK29" s="84"/>
      <c r="NRL29" s="84"/>
      <c r="NRM29" s="84"/>
      <c r="NRN29" s="84"/>
      <c r="NRO29" s="84"/>
      <c r="NRP29" s="84"/>
      <c r="NRQ29" s="84"/>
      <c r="NRR29" s="84"/>
      <c r="NRS29" s="84"/>
      <c r="NRT29" s="84"/>
      <c r="NRU29" s="84"/>
      <c r="NRV29" s="84"/>
      <c r="NRW29" s="84"/>
      <c r="NRX29" s="84"/>
      <c r="NRY29" s="84"/>
      <c r="NRZ29" s="84"/>
      <c r="NSA29" s="84"/>
      <c r="NSB29" s="84"/>
      <c r="NSC29" s="84"/>
      <c r="NSD29" s="84"/>
      <c r="NSE29" s="84"/>
      <c r="NSF29" s="84"/>
      <c r="NSG29" s="84"/>
      <c r="NSH29" s="84"/>
      <c r="NSI29" s="84"/>
      <c r="NSJ29" s="84"/>
      <c r="NSK29" s="84"/>
      <c r="NSL29" s="84"/>
      <c r="NSM29" s="84"/>
      <c r="NSN29" s="84"/>
      <c r="NSO29" s="84"/>
      <c r="NSP29" s="84"/>
      <c r="NSQ29" s="84"/>
      <c r="NSR29" s="84"/>
      <c r="NSS29" s="84"/>
      <c r="NST29" s="84"/>
      <c r="NSU29" s="84"/>
      <c r="NSV29" s="84"/>
      <c r="NSW29" s="84"/>
      <c r="NSX29" s="84"/>
      <c r="NSY29" s="84"/>
      <c r="NSZ29" s="84"/>
      <c r="NTA29" s="84"/>
      <c r="NTB29" s="84"/>
      <c r="NTC29" s="84"/>
      <c r="NTD29" s="84"/>
      <c r="NTE29" s="84"/>
      <c r="NTF29" s="84"/>
      <c r="NTG29" s="84"/>
      <c r="NTH29" s="84"/>
      <c r="NTI29" s="84"/>
      <c r="NTJ29" s="84"/>
      <c r="NTK29" s="84"/>
      <c r="NTL29" s="84"/>
      <c r="NTM29" s="84"/>
      <c r="NTN29" s="84"/>
      <c r="NTO29" s="84"/>
      <c r="NTP29" s="84"/>
      <c r="NTQ29" s="84"/>
      <c r="NTR29" s="84"/>
      <c r="NTS29" s="84"/>
      <c r="NTT29" s="84"/>
      <c r="NTU29" s="84"/>
      <c r="NTV29" s="84"/>
      <c r="NTW29" s="84"/>
      <c r="NTX29" s="84"/>
      <c r="NTY29" s="84"/>
      <c r="NTZ29" s="84"/>
      <c r="NUA29" s="84"/>
      <c r="NUB29" s="84"/>
      <c r="NUC29" s="84"/>
      <c r="NUD29" s="84"/>
      <c r="NUE29" s="84"/>
      <c r="NUF29" s="84"/>
      <c r="NUG29" s="84"/>
      <c r="NUH29" s="84"/>
      <c r="NUI29" s="84"/>
      <c r="NUJ29" s="84"/>
      <c r="NUK29" s="84"/>
      <c r="NUL29" s="84"/>
      <c r="NUM29" s="84"/>
      <c r="NUN29" s="84"/>
      <c r="NUO29" s="84"/>
      <c r="NUP29" s="84"/>
      <c r="NUQ29" s="84"/>
      <c r="NUR29" s="84"/>
      <c r="NUS29" s="84"/>
      <c r="NUT29" s="84"/>
      <c r="NUU29" s="84"/>
      <c r="NUV29" s="84"/>
      <c r="NUW29" s="84"/>
      <c r="NUX29" s="84"/>
      <c r="NUY29" s="84"/>
      <c r="NUZ29" s="84"/>
      <c r="NVA29" s="84"/>
      <c r="NVB29" s="84"/>
      <c r="NVC29" s="84"/>
      <c r="NVD29" s="84"/>
      <c r="NVE29" s="84"/>
      <c r="NVF29" s="84"/>
      <c r="NVG29" s="84"/>
      <c r="NVH29" s="84"/>
      <c r="NVI29" s="84"/>
      <c r="NVJ29" s="84"/>
      <c r="NVK29" s="84"/>
      <c r="NVL29" s="84"/>
      <c r="NVM29" s="84"/>
      <c r="NVN29" s="84"/>
      <c r="NVO29" s="84"/>
      <c r="NVP29" s="84"/>
      <c r="NVQ29" s="84"/>
      <c r="NVR29" s="84"/>
      <c r="NVS29" s="84"/>
      <c r="NVT29" s="84"/>
      <c r="NVU29" s="84"/>
      <c r="NVV29" s="84"/>
      <c r="NVW29" s="84"/>
      <c r="NVX29" s="84"/>
      <c r="NVY29" s="84"/>
      <c r="NVZ29" s="84"/>
      <c r="NWA29" s="84"/>
      <c r="NWB29" s="84"/>
      <c r="NWC29" s="84"/>
      <c r="NWD29" s="84"/>
      <c r="NWE29" s="84"/>
      <c r="NWF29" s="84"/>
      <c r="NWG29" s="84"/>
      <c r="NWH29" s="84"/>
      <c r="NWI29" s="84"/>
      <c r="NWJ29" s="84"/>
      <c r="NWK29" s="84"/>
      <c r="NWL29" s="84"/>
      <c r="NWM29" s="84"/>
      <c r="NWN29" s="84"/>
      <c r="NWO29" s="84"/>
      <c r="NWP29" s="84"/>
      <c r="NWQ29" s="84"/>
      <c r="NWR29" s="84"/>
      <c r="NWS29" s="84"/>
      <c r="NWT29" s="84"/>
      <c r="NWU29" s="84"/>
      <c r="NWV29" s="84"/>
      <c r="NWW29" s="84"/>
      <c r="NWX29" s="84"/>
      <c r="NWY29" s="84"/>
      <c r="NWZ29" s="84"/>
      <c r="NXA29" s="84"/>
      <c r="NXB29" s="84"/>
      <c r="NXC29" s="84"/>
      <c r="NXD29" s="84"/>
      <c r="NXE29" s="84"/>
      <c r="NXF29" s="84"/>
      <c r="NXG29" s="84"/>
      <c r="NXH29" s="84"/>
      <c r="NXI29" s="84"/>
      <c r="NXJ29" s="84"/>
      <c r="NXK29" s="84"/>
      <c r="NXL29" s="84"/>
      <c r="NXM29" s="84"/>
      <c r="NXN29" s="84"/>
      <c r="NXO29" s="84"/>
      <c r="NXP29" s="84"/>
      <c r="NXQ29" s="84"/>
      <c r="NXR29" s="84"/>
      <c r="NXS29" s="84"/>
      <c r="NXT29" s="84"/>
      <c r="NXU29" s="84"/>
      <c r="NXV29" s="84"/>
      <c r="NXW29" s="84"/>
      <c r="NXX29" s="84"/>
      <c r="NXY29" s="84"/>
      <c r="NXZ29" s="84"/>
      <c r="NYA29" s="84"/>
      <c r="NYB29" s="84"/>
      <c r="NYC29" s="84"/>
      <c r="NYD29" s="84"/>
      <c r="NYE29" s="84"/>
      <c r="NYF29" s="84"/>
      <c r="NYG29" s="84"/>
      <c r="NYH29" s="84"/>
      <c r="NYI29" s="84"/>
      <c r="NYJ29" s="84"/>
      <c r="NYK29" s="84"/>
      <c r="NYL29" s="84"/>
      <c r="NYM29" s="84"/>
      <c r="NYN29" s="84"/>
      <c r="NYO29" s="84"/>
      <c r="NYP29" s="84"/>
      <c r="NYQ29" s="84"/>
      <c r="NYR29" s="84"/>
      <c r="NYS29" s="84"/>
      <c r="NYT29" s="84"/>
      <c r="NYU29" s="84"/>
      <c r="NYV29" s="84"/>
      <c r="NYW29" s="84"/>
      <c r="NYX29" s="84"/>
      <c r="NYY29" s="84"/>
      <c r="NYZ29" s="84"/>
      <c r="NZA29" s="84"/>
      <c r="NZB29" s="84"/>
      <c r="NZC29" s="84"/>
      <c r="NZD29" s="84"/>
      <c r="NZE29" s="84"/>
      <c r="NZF29" s="84"/>
      <c r="NZG29" s="84"/>
      <c r="NZH29" s="84"/>
      <c r="NZI29" s="84"/>
      <c r="NZJ29" s="84"/>
      <c r="NZK29" s="84"/>
      <c r="NZL29" s="84"/>
      <c r="NZM29" s="84"/>
      <c r="NZN29" s="84"/>
      <c r="NZO29" s="84"/>
      <c r="NZP29" s="84"/>
      <c r="NZQ29" s="84"/>
      <c r="NZR29" s="84"/>
      <c r="NZS29" s="84"/>
      <c r="NZT29" s="84"/>
      <c r="NZU29" s="84"/>
      <c r="NZV29" s="84"/>
      <c r="NZW29" s="84"/>
      <c r="NZX29" s="84"/>
      <c r="NZY29" s="84"/>
      <c r="NZZ29" s="84"/>
      <c r="OAA29" s="84"/>
      <c r="OAB29" s="84"/>
      <c r="OAC29" s="84"/>
      <c r="OAD29" s="84"/>
      <c r="OAE29" s="84"/>
      <c r="OAF29" s="84"/>
      <c r="OAG29" s="84"/>
      <c r="OAH29" s="84"/>
      <c r="OAI29" s="84"/>
      <c r="OAJ29" s="84"/>
      <c r="OAK29" s="84"/>
      <c r="OAL29" s="84"/>
      <c r="OAM29" s="84"/>
      <c r="OAN29" s="84"/>
      <c r="OAO29" s="84"/>
      <c r="OAP29" s="84"/>
      <c r="OAQ29" s="84"/>
      <c r="OAR29" s="84"/>
      <c r="OAS29" s="84"/>
      <c r="OAT29" s="84"/>
      <c r="OAU29" s="84"/>
      <c r="OAV29" s="84"/>
      <c r="OAW29" s="84"/>
      <c r="OAX29" s="84"/>
      <c r="OAY29" s="84"/>
      <c r="OAZ29" s="84"/>
      <c r="OBA29" s="84"/>
      <c r="OBB29" s="84"/>
      <c r="OBC29" s="84"/>
      <c r="OBD29" s="84"/>
      <c r="OBE29" s="84"/>
      <c r="OBF29" s="84"/>
      <c r="OBG29" s="84"/>
      <c r="OBH29" s="84"/>
      <c r="OBI29" s="84"/>
      <c r="OBJ29" s="84"/>
      <c r="OBK29" s="84"/>
      <c r="OBL29" s="84"/>
      <c r="OBM29" s="84"/>
      <c r="OBN29" s="84"/>
      <c r="OBO29" s="84"/>
      <c r="OBP29" s="84"/>
      <c r="OBQ29" s="84"/>
      <c r="OBR29" s="84"/>
      <c r="OBS29" s="84"/>
      <c r="OBT29" s="84"/>
      <c r="OBU29" s="84"/>
      <c r="OBV29" s="84"/>
      <c r="OBW29" s="84"/>
      <c r="OBX29" s="84"/>
      <c r="OBY29" s="84"/>
      <c r="OBZ29" s="84"/>
      <c r="OCA29" s="84"/>
      <c r="OCB29" s="84"/>
      <c r="OCC29" s="84"/>
      <c r="OCD29" s="84"/>
      <c r="OCE29" s="84"/>
      <c r="OCF29" s="84"/>
      <c r="OCG29" s="84"/>
      <c r="OCH29" s="84"/>
      <c r="OCI29" s="84"/>
      <c r="OCJ29" s="84"/>
      <c r="OCK29" s="84"/>
      <c r="OCL29" s="84"/>
      <c r="OCM29" s="84"/>
      <c r="OCN29" s="84"/>
      <c r="OCO29" s="84"/>
      <c r="OCP29" s="84"/>
      <c r="OCQ29" s="84"/>
      <c r="OCR29" s="84"/>
      <c r="OCS29" s="84"/>
      <c r="OCT29" s="84"/>
      <c r="OCU29" s="84"/>
      <c r="OCV29" s="84"/>
      <c r="OCW29" s="84"/>
      <c r="OCX29" s="84"/>
      <c r="OCY29" s="84"/>
      <c r="OCZ29" s="84"/>
      <c r="ODA29" s="84"/>
      <c r="ODB29" s="84"/>
      <c r="ODC29" s="84"/>
      <c r="ODD29" s="84"/>
      <c r="ODE29" s="84"/>
      <c r="ODF29" s="84"/>
      <c r="ODG29" s="84"/>
      <c r="ODH29" s="84"/>
      <c r="ODI29" s="84"/>
      <c r="ODJ29" s="84"/>
      <c r="ODK29" s="84"/>
      <c r="ODL29" s="84"/>
      <c r="ODM29" s="84"/>
      <c r="ODN29" s="84"/>
      <c r="ODO29" s="84"/>
      <c r="ODP29" s="84"/>
      <c r="ODQ29" s="84"/>
      <c r="ODR29" s="84"/>
      <c r="ODS29" s="84"/>
      <c r="ODT29" s="84"/>
      <c r="ODU29" s="84"/>
      <c r="ODV29" s="84"/>
      <c r="ODW29" s="84"/>
      <c r="ODX29" s="84"/>
      <c r="ODY29" s="84"/>
      <c r="ODZ29" s="84"/>
      <c r="OEA29" s="84"/>
      <c r="OEB29" s="84"/>
      <c r="OEC29" s="84"/>
      <c r="OED29" s="84"/>
      <c r="OEE29" s="84"/>
      <c r="OEF29" s="84"/>
      <c r="OEG29" s="84"/>
      <c r="OEH29" s="84"/>
      <c r="OEI29" s="84"/>
      <c r="OEJ29" s="84"/>
      <c r="OEK29" s="84"/>
      <c r="OEL29" s="84"/>
      <c r="OEM29" s="84"/>
      <c r="OEN29" s="84"/>
      <c r="OEO29" s="84"/>
      <c r="OEP29" s="84"/>
      <c r="OEQ29" s="84"/>
      <c r="OER29" s="84"/>
      <c r="OES29" s="84"/>
      <c r="OET29" s="84"/>
      <c r="OEU29" s="84"/>
      <c r="OEV29" s="84"/>
      <c r="OEW29" s="84"/>
      <c r="OEX29" s="84"/>
      <c r="OEY29" s="84"/>
      <c r="OEZ29" s="84"/>
      <c r="OFA29" s="84"/>
      <c r="OFB29" s="84"/>
      <c r="OFC29" s="84"/>
      <c r="OFD29" s="84"/>
      <c r="OFE29" s="84"/>
      <c r="OFF29" s="84"/>
      <c r="OFG29" s="84"/>
      <c r="OFH29" s="84"/>
      <c r="OFI29" s="84"/>
      <c r="OFJ29" s="84"/>
      <c r="OFK29" s="84"/>
      <c r="OFL29" s="84"/>
      <c r="OFM29" s="84"/>
      <c r="OFN29" s="84"/>
      <c r="OFO29" s="84"/>
      <c r="OFP29" s="84"/>
      <c r="OFQ29" s="84"/>
      <c r="OFR29" s="84"/>
      <c r="OFS29" s="84"/>
      <c r="OFT29" s="84"/>
      <c r="OFU29" s="84"/>
      <c r="OFV29" s="84"/>
      <c r="OFW29" s="84"/>
      <c r="OFX29" s="84"/>
      <c r="OFY29" s="84"/>
      <c r="OFZ29" s="84"/>
      <c r="OGA29" s="84"/>
      <c r="OGB29" s="84"/>
      <c r="OGC29" s="84"/>
      <c r="OGD29" s="84"/>
      <c r="OGE29" s="84"/>
      <c r="OGF29" s="84"/>
      <c r="OGG29" s="84"/>
      <c r="OGH29" s="84"/>
      <c r="OGI29" s="84"/>
      <c r="OGJ29" s="84"/>
      <c r="OGK29" s="84"/>
      <c r="OGL29" s="84"/>
      <c r="OGM29" s="84"/>
      <c r="OGN29" s="84"/>
      <c r="OGO29" s="84"/>
      <c r="OGP29" s="84"/>
      <c r="OGQ29" s="84"/>
      <c r="OGR29" s="84"/>
      <c r="OGS29" s="84"/>
      <c r="OGT29" s="84"/>
      <c r="OGU29" s="84"/>
      <c r="OGV29" s="84"/>
      <c r="OGW29" s="84"/>
      <c r="OGX29" s="84"/>
      <c r="OGY29" s="84"/>
      <c r="OGZ29" s="84"/>
      <c r="OHA29" s="84"/>
      <c r="OHB29" s="84"/>
      <c r="OHC29" s="84"/>
      <c r="OHD29" s="84"/>
      <c r="OHE29" s="84"/>
      <c r="OHF29" s="84"/>
      <c r="OHG29" s="84"/>
      <c r="OHH29" s="84"/>
      <c r="OHI29" s="84"/>
      <c r="OHJ29" s="84"/>
      <c r="OHK29" s="84"/>
      <c r="OHL29" s="84"/>
      <c r="OHM29" s="84"/>
      <c r="OHN29" s="84"/>
      <c r="OHO29" s="84"/>
      <c r="OHP29" s="84"/>
      <c r="OHQ29" s="84"/>
      <c r="OHR29" s="84"/>
      <c r="OHS29" s="84"/>
      <c r="OHT29" s="84"/>
      <c r="OHU29" s="84"/>
      <c r="OHV29" s="84"/>
      <c r="OHW29" s="84"/>
      <c r="OHX29" s="84"/>
      <c r="OHY29" s="84"/>
      <c r="OHZ29" s="84"/>
      <c r="OIA29" s="84"/>
      <c r="OIB29" s="84"/>
      <c r="OIC29" s="84"/>
      <c r="OID29" s="84"/>
      <c r="OIE29" s="84"/>
      <c r="OIF29" s="84"/>
      <c r="OIG29" s="84"/>
      <c r="OIH29" s="84"/>
      <c r="OII29" s="84"/>
      <c r="OIJ29" s="84"/>
      <c r="OIK29" s="84"/>
      <c r="OIL29" s="84"/>
      <c r="OIM29" s="84"/>
      <c r="OIN29" s="84"/>
      <c r="OIO29" s="84"/>
      <c r="OIP29" s="84"/>
      <c r="OIQ29" s="84"/>
      <c r="OIR29" s="84"/>
      <c r="OIS29" s="84"/>
      <c r="OIT29" s="84"/>
      <c r="OIU29" s="84"/>
      <c r="OIV29" s="84"/>
      <c r="OIW29" s="84"/>
      <c r="OIX29" s="84"/>
      <c r="OIY29" s="84"/>
      <c r="OIZ29" s="84"/>
      <c r="OJA29" s="84"/>
      <c r="OJB29" s="84"/>
      <c r="OJC29" s="84"/>
      <c r="OJD29" s="84"/>
      <c r="OJE29" s="84"/>
      <c r="OJF29" s="84"/>
      <c r="OJG29" s="84"/>
      <c r="OJH29" s="84"/>
      <c r="OJI29" s="84"/>
      <c r="OJJ29" s="84"/>
      <c r="OJK29" s="84"/>
      <c r="OJL29" s="84"/>
      <c r="OJM29" s="84"/>
      <c r="OJN29" s="84"/>
      <c r="OJO29" s="84"/>
      <c r="OJP29" s="84"/>
      <c r="OJQ29" s="84"/>
      <c r="OJR29" s="84"/>
      <c r="OJS29" s="84"/>
      <c r="OJT29" s="84"/>
      <c r="OJU29" s="84"/>
      <c r="OJV29" s="84"/>
      <c r="OJW29" s="84"/>
      <c r="OJX29" s="84"/>
      <c r="OJY29" s="84"/>
      <c r="OJZ29" s="84"/>
      <c r="OKA29" s="84"/>
      <c r="OKB29" s="84"/>
      <c r="OKC29" s="84"/>
      <c r="OKD29" s="84"/>
      <c r="OKE29" s="84"/>
      <c r="OKF29" s="84"/>
      <c r="OKG29" s="84"/>
      <c r="OKH29" s="84"/>
      <c r="OKI29" s="84"/>
      <c r="OKJ29" s="84"/>
      <c r="OKK29" s="84"/>
      <c r="OKL29" s="84"/>
      <c r="OKM29" s="84"/>
      <c r="OKN29" s="84"/>
      <c r="OKO29" s="84"/>
      <c r="OKP29" s="84"/>
      <c r="OKQ29" s="84"/>
      <c r="OKR29" s="84"/>
      <c r="OKS29" s="84"/>
      <c r="OKT29" s="84"/>
      <c r="OKU29" s="84"/>
      <c r="OKV29" s="84"/>
      <c r="OKW29" s="84"/>
      <c r="OKX29" s="84"/>
      <c r="OKY29" s="84"/>
      <c r="OKZ29" s="84"/>
      <c r="OLA29" s="84"/>
      <c r="OLB29" s="84"/>
      <c r="OLC29" s="84"/>
      <c r="OLD29" s="84"/>
      <c r="OLE29" s="84"/>
      <c r="OLF29" s="84"/>
      <c r="OLG29" s="84"/>
      <c r="OLH29" s="84"/>
      <c r="OLI29" s="84"/>
      <c r="OLJ29" s="84"/>
      <c r="OLK29" s="84"/>
      <c r="OLL29" s="84"/>
      <c r="OLM29" s="84"/>
      <c r="OLN29" s="84"/>
      <c r="OLO29" s="84"/>
      <c r="OLP29" s="84"/>
      <c r="OLQ29" s="84"/>
      <c r="OLR29" s="84"/>
      <c r="OLS29" s="84"/>
      <c r="OLT29" s="84"/>
      <c r="OLU29" s="84"/>
      <c r="OLV29" s="84"/>
      <c r="OLW29" s="84"/>
      <c r="OLX29" s="84"/>
      <c r="OLY29" s="84"/>
      <c r="OLZ29" s="84"/>
      <c r="OMA29" s="84"/>
      <c r="OMB29" s="84"/>
      <c r="OMC29" s="84"/>
      <c r="OMD29" s="84"/>
      <c r="OME29" s="84"/>
      <c r="OMF29" s="84"/>
      <c r="OMG29" s="84"/>
      <c r="OMH29" s="84"/>
      <c r="OMI29" s="84"/>
      <c r="OMJ29" s="84"/>
      <c r="OMK29" s="84"/>
      <c r="OML29" s="84"/>
      <c r="OMM29" s="84"/>
      <c r="OMN29" s="84"/>
      <c r="OMO29" s="84"/>
      <c r="OMP29" s="84"/>
      <c r="OMQ29" s="84"/>
      <c r="OMR29" s="84"/>
      <c r="OMS29" s="84"/>
      <c r="OMT29" s="84"/>
      <c r="OMU29" s="84"/>
      <c r="OMV29" s="84"/>
      <c r="OMW29" s="84"/>
      <c r="OMX29" s="84"/>
      <c r="OMY29" s="84"/>
      <c r="OMZ29" s="84"/>
      <c r="ONA29" s="84"/>
      <c r="ONB29" s="84"/>
      <c r="ONC29" s="84"/>
      <c r="OND29" s="84"/>
      <c r="ONE29" s="84"/>
      <c r="ONF29" s="84"/>
      <c r="ONG29" s="84"/>
      <c r="ONH29" s="84"/>
      <c r="ONI29" s="84"/>
      <c r="ONJ29" s="84"/>
      <c r="ONK29" s="84"/>
      <c r="ONL29" s="84"/>
      <c r="ONM29" s="84"/>
      <c r="ONN29" s="84"/>
      <c r="ONO29" s="84"/>
      <c r="ONP29" s="84"/>
      <c r="ONQ29" s="84"/>
      <c r="ONR29" s="84"/>
      <c r="ONS29" s="84"/>
      <c r="ONT29" s="84"/>
      <c r="ONU29" s="84"/>
      <c r="ONV29" s="84"/>
      <c r="ONW29" s="84"/>
      <c r="ONX29" s="84"/>
      <c r="ONY29" s="84"/>
      <c r="ONZ29" s="84"/>
      <c r="OOA29" s="84"/>
      <c r="OOB29" s="84"/>
      <c r="OOC29" s="84"/>
      <c r="OOD29" s="84"/>
      <c r="OOE29" s="84"/>
      <c r="OOF29" s="84"/>
      <c r="OOG29" s="84"/>
      <c r="OOH29" s="84"/>
      <c r="OOI29" s="84"/>
      <c r="OOJ29" s="84"/>
      <c r="OOK29" s="84"/>
      <c r="OOL29" s="84"/>
      <c r="OOM29" s="84"/>
      <c r="OON29" s="84"/>
      <c r="OOO29" s="84"/>
      <c r="OOP29" s="84"/>
      <c r="OOQ29" s="84"/>
      <c r="OOR29" s="84"/>
      <c r="OOS29" s="84"/>
      <c r="OOT29" s="84"/>
      <c r="OOU29" s="84"/>
      <c r="OOV29" s="84"/>
      <c r="OOW29" s="84"/>
      <c r="OOX29" s="84"/>
      <c r="OOY29" s="84"/>
      <c r="OOZ29" s="84"/>
      <c r="OPA29" s="84"/>
      <c r="OPB29" s="84"/>
      <c r="OPC29" s="84"/>
      <c r="OPD29" s="84"/>
      <c r="OPE29" s="84"/>
      <c r="OPF29" s="84"/>
      <c r="OPG29" s="84"/>
      <c r="OPH29" s="84"/>
      <c r="OPI29" s="84"/>
      <c r="OPJ29" s="84"/>
      <c r="OPK29" s="84"/>
      <c r="OPL29" s="84"/>
      <c r="OPM29" s="84"/>
      <c r="OPN29" s="84"/>
      <c r="OPO29" s="84"/>
      <c r="OPP29" s="84"/>
      <c r="OPQ29" s="84"/>
      <c r="OPR29" s="84"/>
      <c r="OPS29" s="84"/>
      <c r="OPT29" s="84"/>
      <c r="OPU29" s="84"/>
      <c r="OPV29" s="84"/>
      <c r="OPW29" s="84"/>
      <c r="OPX29" s="84"/>
      <c r="OPY29" s="84"/>
      <c r="OPZ29" s="84"/>
      <c r="OQA29" s="84"/>
      <c r="OQB29" s="84"/>
      <c r="OQC29" s="84"/>
      <c r="OQD29" s="84"/>
      <c r="OQE29" s="84"/>
      <c r="OQF29" s="84"/>
      <c r="OQG29" s="84"/>
      <c r="OQH29" s="84"/>
      <c r="OQI29" s="84"/>
      <c r="OQJ29" s="84"/>
      <c r="OQK29" s="84"/>
      <c r="OQL29" s="84"/>
      <c r="OQM29" s="84"/>
      <c r="OQN29" s="84"/>
      <c r="OQO29" s="84"/>
      <c r="OQP29" s="84"/>
      <c r="OQQ29" s="84"/>
      <c r="OQR29" s="84"/>
      <c r="OQS29" s="84"/>
      <c r="OQT29" s="84"/>
      <c r="OQU29" s="84"/>
      <c r="OQV29" s="84"/>
      <c r="OQW29" s="84"/>
      <c r="OQX29" s="84"/>
      <c r="OQY29" s="84"/>
      <c r="OQZ29" s="84"/>
      <c r="ORA29" s="84"/>
      <c r="ORB29" s="84"/>
      <c r="ORC29" s="84"/>
      <c r="ORD29" s="84"/>
      <c r="ORE29" s="84"/>
      <c r="ORF29" s="84"/>
      <c r="ORG29" s="84"/>
      <c r="ORH29" s="84"/>
      <c r="ORI29" s="84"/>
      <c r="ORJ29" s="84"/>
      <c r="ORK29" s="84"/>
      <c r="ORL29" s="84"/>
      <c r="ORM29" s="84"/>
      <c r="ORN29" s="84"/>
      <c r="ORO29" s="84"/>
      <c r="ORP29" s="84"/>
      <c r="ORQ29" s="84"/>
      <c r="ORR29" s="84"/>
      <c r="ORS29" s="84"/>
      <c r="ORT29" s="84"/>
      <c r="ORU29" s="84"/>
      <c r="ORV29" s="84"/>
      <c r="ORW29" s="84"/>
      <c r="ORX29" s="84"/>
      <c r="ORY29" s="84"/>
      <c r="ORZ29" s="84"/>
      <c r="OSA29" s="84"/>
      <c r="OSB29" s="84"/>
      <c r="OSC29" s="84"/>
      <c r="OSD29" s="84"/>
      <c r="OSE29" s="84"/>
      <c r="OSF29" s="84"/>
      <c r="OSG29" s="84"/>
      <c r="OSH29" s="84"/>
      <c r="OSI29" s="84"/>
      <c r="OSJ29" s="84"/>
      <c r="OSK29" s="84"/>
      <c r="OSL29" s="84"/>
      <c r="OSM29" s="84"/>
      <c r="OSN29" s="84"/>
      <c r="OSO29" s="84"/>
      <c r="OSP29" s="84"/>
      <c r="OSQ29" s="84"/>
      <c r="OSR29" s="84"/>
      <c r="OSS29" s="84"/>
      <c r="OST29" s="84"/>
      <c r="OSU29" s="84"/>
      <c r="OSV29" s="84"/>
      <c r="OSW29" s="84"/>
      <c r="OSX29" s="84"/>
      <c r="OSY29" s="84"/>
      <c r="OSZ29" s="84"/>
      <c r="OTA29" s="84"/>
      <c r="OTB29" s="84"/>
      <c r="OTC29" s="84"/>
      <c r="OTD29" s="84"/>
      <c r="OTE29" s="84"/>
      <c r="OTF29" s="84"/>
      <c r="OTG29" s="84"/>
      <c r="OTH29" s="84"/>
      <c r="OTI29" s="84"/>
      <c r="OTJ29" s="84"/>
      <c r="OTK29" s="84"/>
      <c r="OTL29" s="84"/>
      <c r="OTM29" s="84"/>
      <c r="OTN29" s="84"/>
      <c r="OTO29" s="84"/>
      <c r="OTP29" s="84"/>
      <c r="OTQ29" s="84"/>
      <c r="OTR29" s="84"/>
      <c r="OTS29" s="84"/>
      <c r="OTT29" s="84"/>
      <c r="OTU29" s="84"/>
      <c r="OTV29" s="84"/>
      <c r="OTW29" s="84"/>
      <c r="OTX29" s="84"/>
      <c r="OTY29" s="84"/>
      <c r="OTZ29" s="84"/>
      <c r="OUA29" s="84"/>
      <c r="OUB29" s="84"/>
      <c r="OUC29" s="84"/>
      <c r="OUD29" s="84"/>
      <c r="OUE29" s="84"/>
      <c r="OUF29" s="84"/>
      <c r="OUG29" s="84"/>
      <c r="OUH29" s="84"/>
      <c r="OUI29" s="84"/>
      <c r="OUJ29" s="84"/>
      <c r="OUK29" s="84"/>
      <c r="OUL29" s="84"/>
      <c r="OUM29" s="84"/>
      <c r="OUN29" s="84"/>
      <c r="OUO29" s="84"/>
      <c r="OUP29" s="84"/>
      <c r="OUQ29" s="84"/>
      <c r="OUR29" s="84"/>
      <c r="OUS29" s="84"/>
      <c r="OUT29" s="84"/>
      <c r="OUU29" s="84"/>
      <c r="OUV29" s="84"/>
      <c r="OUW29" s="84"/>
      <c r="OUX29" s="84"/>
      <c r="OUY29" s="84"/>
      <c r="OUZ29" s="84"/>
      <c r="OVA29" s="84"/>
      <c r="OVB29" s="84"/>
      <c r="OVC29" s="84"/>
      <c r="OVD29" s="84"/>
      <c r="OVE29" s="84"/>
      <c r="OVF29" s="84"/>
      <c r="OVG29" s="84"/>
      <c r="OVH29" s="84"/>
      <c r="OVI29" s="84"/>
      <c r="OVJ29" s="84"/>
      <c r="OVK29" s="84"/>
      <c r="OVL29" s="84"/>
      <c r="OVM29" s="84"/>
      <c r="OVN29" s="84"/>
      <c r="OVO29" s="84"/>
      <c r="OVP29" s="84"/>
      <c r="OVQ29" s="84"/>
      <c r="OVR29" s="84"/>
      <c r="OVS29" s="84"/>
      <c r="OVT29" s="84"/>
      <c r="OVU29" s="84"/>
      <c r="OVV29" s="84"/>
      <c r="OVW29" s="84"/>
      <c r="OVX29" s="84"/>
      <c r="OVY29" s="84"/>
      <c r="OVZ29" s="84"/>
      <c r="OWA29" s="84"/>
      <c r="OWB29" s="84"/>
      <c r="OWC29" s="84"/>
      <c r="OWD29" s="84"/>
      <c r="OWE29" s="84"/>
      <c r="OWF29" s="84"/>
      <c r="OWG29" s="84"/>
      <c r="OWH29" s="84"/>
      <c r="OWI29" s="84"/>
      <c r="OWJ29" s="84"/>
      <c r="OWK29" s="84"/>
      <c r="OWL29" s="84"/>
      <c r="OWM29" s="84"/>
      <c r="OWN29" s="84"/>
      <c r="OWO29" s="84"/>
      <c r="OWP29" s="84"/>
      <c r="OWQ29" s="84"/>
      <c r="OWR29" s="84"/>
      <c r="OWS29" s="84"/>
      <c r="OWT29" s="84"/>
      <c r="OWU29" s="84"/>
      <c r="OWV29" s="84"/>
      <c r="OWW29" s="84"/>
      <c r="OWX29" s="84"/>
      <c r="OWY29" s="84"/>
      <c r="OWZ29" s="84"/>
      <c r="OXA29" s="84"/>
      <c r="OXB29" s="84"/>
      <c r="OXC29" s="84"/>
      <c r="OXD29" s="84"/>
      <c r="OXE29" s="84"/>
      <c r="OXF29" s="84"/>
      <c r="OXG29" s="84"/>
      <c r="OXH29" s="84"/>
      <c r="OXI29" s="84"/>
      <c r="OXJ29" s="84"/>
      <c r="OXK29" s="84"/>
      <c r="OXL29" s="84"/>
      <c r="OXM29" s="84"/>
      <c r="OXN29" s="84"/>
      <c r="OXO29" s="84"/>
      <c r="OXP29" s="84"/>
      <c r="OXQ29" s="84"/>
      <c r="OXR29" s="84"/>
      <c r="OXS29" s="84"/>
      <c r="OXT29" s="84"/>
      <c r="OXU29" s="84"/>
      <c r="OXV29" s="84"/>
      <c r="OXW29" s="84"/>
      <c r="OXX29" s="84"/>
      <c r="OXY29" s="84"/>
      <c r="OXZ29" s="84"/>
      <c r="OYA29" s="84"/>
      <c r="OYB29" s="84"/>
      <c r="OYC29" s="84"/>
      <c r="OYD29" s="84"/>
      <c r="OYE29" s="84"/>
      <c r="OYF29" s="84"/>
      <c r="OYG29" s="84"/>
      <c r="OYH29" s="84"/>
      <c r="OYI29" s="84"/>
      <c r="OYJ29" s="84"/>
      <c r="OYK29" s="84"/>
      <c r="OYL29" s="84"/>
      <c r="OYM29" s="84"/>
      <c r="OYN29" s="84"/>
      <c r="OYO29" s="84"/>
      <c r="OYP29" s="84"/>
      <c r="OYQ29" s="84"/>
      <c r="OYR29" s="84"/>
      <c r="OYS29" s="84"/>
      <c r="OYT29" s="84"/>
      <c r="OYU29" s="84"/>
      <c r="OYV29" s="84"/>
      <c r="OYW29" s="84"/>
      <c r="OYX29" s="84"/>
      <c r="OYY29" s="84"/>
      <c r="OYZ29" s="84"/>
      <c r="OZA29" s="84"/>
      <c r="OZB29" s="84"/>
      <c r="OZC29" s="84"/>
      <c r="OZD29" s="84"/>
      <c r="OZE29" s="84"/>
      <c r="OZF29" s="84"/>
      <c r="OZG29" s="84"/>
      <c r="OZH29" s="84"/>
      <c r="OZI29" s="84"/>
      <c r="OZJ29" s="84"/>
      <c r="OZK29" s="84"/>
      <c r="OZL29" s="84"/>
      <c r="OZM29" s="84"/>
      <c r="OZN29" s="84"/>
      <c r="OZO29" s="84"/>
      <c r="OZP29" s="84"/>
      <c r="OZQ29" s="84"/>
      <c r="OZR29" s="84"/>
      <c r="OZS29" s="84"/>
      <c r="OZT29" s="84"/>
      <c r="OZU29" s="84"/>
      <c r="OZV29" s="84"/>
      <c r="OZW29" s="84"/>
      <c r="OZX29" s="84"/>
      <c r="OZY29" s="84"/>
      <c r="OZZ29" s="84"/>
      <c r="PAA29" s="84"/>
      <c r="PAB29" s="84"/>
      <c r="PAC29" s="84"/>
      <c r="PAD29" s="84"/>
      <c r="PAE29" s="84"/>
      <c r="PAF29" s="84"/>
      <c r="PAG29" s="84"/>
      <c r="PAH29" s="84"/>
      <c r="PAI29" s="84"/>
      <c r="PAJ29" s="84"/>
      <c r="PAK29" s="84"/>
      <c r="PAL29" s="84"/>
      <c r="PAM29" s="84"/>
      <c r="PAN29" s="84"/>
      <c r="PAO29" s="84"/>
      <c r="PAP29" s="84"/>
      <c r="PAQ29" s="84"/>
      <c r="PAR29" s="84"/>
      <c r="PAS29" s="84"/>
      <c r="PAT29" s="84"/>
      <c r="PAU29" s="84"/>
      <c r="PAV29" s="84"/>
      <c r="PAW29" s="84"/>
      <c r="PAX29" s="84"/>
      <c r="PAY29" s="84"/>
      <c r="PAZ29" s="84"/>
      <c r="PBA29" s="84"/>
      <c r="PBB29" s="84"/>
      <c r="PBC29" s="84"/>
      <c r="PBD29" s="84"/>
      <c r="PBE29" s="84"/>
      <c r="PBF29" s="84"/>
      <c r="PBG29" s="84"/>
      <c r="PBH29" s="84"/>
      <c r="PBI29" s="84"/>
      <c r="PBJ29" s="84"/>
      <c r="PBK29" s="84"/>
      <c r="PBL29" s="84"/>
      <c r="PBM29" s="84"/>
      <c r="PBN29" s="84"/>
      <c r="PBO29" s="84"/>
      <c r="PBP29" s="84"/>
      <c r="PBQ29" s="84"/>
      <c r="PBR29" s="84"/>
      <c r="PBS29" s="84"/>
      <c r="PBT29" s="84"/>
      <c r="PBU29" s="84"/>
      <c r="PBV29" s="84"/>
      <c r="PBW29" s="84"/>
      <c r="PBX29" s="84"/>
      <c r="PBY29" s="84"/>
      <c r="PBZ29" s="84"/>
      <c r="PCA29" s="84"/>
      <c r="PCB29" s="84"/>
      <c r="PCC29" s="84"/>
      <c r="PCD29" s="84"/>
      <c r="PCE29" s="84"/>
      <c r="PCF29" s="84"/>
      <c r="PCG29" s="84"/>
      <c r="PCH29" s="84"/>
      <c r="PCI29" s="84"/>
      <c r="PCJ29" s="84"/>
      <c r="PCK29" s="84"/>
      <c r="PCL29" s="84"/>
      <c r="PCM29" s="84"/>
      <c r="PCN29" s="84"/>
      <c r="PCO29" s="84"/>
      <c r="PCP29" s="84"/>
      <c r="PCQ29" s="84"/>
      <c r="PCR29" s="84"/>
      <c r="PCS29" s="84"/>
      <c r="PCT29" s="84"/>
      <c r="PCU29" s="84"/>
      <c r="PCV29" s="84"/>
      <c r="PCW29" s="84"/>
      <c r="PCX29" s="84"/>
      <c r="PCY29" s="84"/>
      <c r="PCZ29" s="84"/>
      <c r="PDA29" s="84"/>
      <c r="PDB29" s="84"/>
      <c r="PDC29" s="84"/>
      <c r="PDD29" s="84"/>
      <c r="PDE29" s="84"/>
      <c r="PDF29" s="84"/>
      <c r="PDG29" s="84"/>
      <c r="PDH29" s="84"/>
      <c r="PDI29" s="84"/>
      <c r="PDJ29" s="84"/>
      <c r="PDK29" s="84"/>
      <c r="PDL29" s="84"/>
      <c r="PDM29" s="84"/>
      <c r="PDN29" s="84"/>
      <c r="PDO29" s="84"/>
      <c r="PDP29" s="84"/>
      <c r="PDQ29" s="84"/>
      <c r="PDR29" s="84"/>
      <c r="PDS29" s="84"/>
      <c r="PDT29" s="84"/>
      <c r="PDU29" s="84"/>
      <c r="PDV29" s="84"/>
      <c r="PDW29" s="84"/>
      <c r="PDX29" s="84"/>
      <c r="PDY29" s="84"/>
      <c r="PDZ29" s="84"/>
      <c r="PEA29" s="84"/>
      <c r="PEB29" s="84"/>
      <c r="PEC29" s="84"/>
      <c r="PED29" s="84"/>
      <c r="PEE29" s="84"/>
      <c r="PEF29" s="84"/>
      <c r="PEG29" s="84"/>
      <c r="PEH29" s="84"/>
      <c r="PEI29" s="84"/>
      <c r="PEJ29" s="84"/>
      <c r="PEK29" s="84"/>
      <c r="PEL29" s="84"/>
      <c r="PEM29" s="84"/>
      <c r="PEN29" s="84"/>
      <c r="PEO29" s="84"/>
      <c r="PEP29" s="84"/>
      <c r="PEQ29" s="84"/>
      <c r="PER29" s="84"/>
      <c r="PES29" s="84"/>
      <c r="PET29" s="84"/>
      <c r="PEU29" s="84"/>
      <c r="PEV29" s="84"/>
      <c r="PEW29" s="84"/>
      <c r="PEX29" s="84"/>
      <c r="PEY29" s="84"/>
      <c r="PEZ29" s="84"/>
      <c r="PFA29" s="84"/>
      <c r="PFB29" s="84"/>
      <c r="PFC29" s="84"/>
      <c r="PFD29" s="84"/>
      <c r="PFE29" s="84"/>
      <c r="PFF29" s="84"/>
      <c r="PFG29" s="84"/>
      <c r="PFH29" s="84"/>
      <c r="PFI29" s="84"/>
      <c r="PFJ29" s="84"/>
      <c r="PFK29" s="84"/>
      <c r="PFL29" s="84"/>
      <c r="PFM29" s="84"/>
      <c r="PFN29" s="84"/>
      <c r="PFO29" s="84"/>
      <c r="PFP29" s="84"/>
      <c r="PFQ29" s="84"/>
      <c r="PFR29" s="84"/>
      <c r="PFS29" s="84"/>
      <c r="PFT29" s="84"/>
      <c r="PFU29" s="84"/>
      <c r="PFV29" s="84"/>
      <c r="PFW29" s="84"/>
      <c r="PFX29" s="84"/>
      <c r="PFY29" s="84"/>
      <c r="PFZ29" s="84"/>
      <c r="PGA29" s="84"/>
      <c r="PGB29" s="84"/>
      <c r="PGC29" s="84"/>
      <c r="PGD29" s="84"/>
      <c r="PGE29" s="84"/>
      <c r="PGF29" s="84"/>
      <c r="PGG29" s="84"/>
      <c r="PGH29" s="84"/>
      <c r="PGI29" s="84"/>
      <c r="PGJ29" s="84"/>
      <c r="PGK29" s="84"/>
      <c r="PGL29" s="84"/>
      <c r="PGM29" s="84"/>
      <c r="PGN29" s="84"/>
      <c r="PGO29" s="84"/>
      <c r="PGP29" s="84"/>
      <c r="PGQ29" s="84"/>
      <c r="PGR29" s="84"/>
      <c r="PGS29" s="84"/>
      <c r="PGT29" s="84"/>
      <c r="PGU29" s="84"/>
      <c r="PGV29" s="84"/>
      <c r="PGW29" s="84"/>
      <c r="PGX29" s="84"/>
      <c r="PGY29" s="84"/>
      <c r="PGZ29" s="84"/>
      <c r="PHA29" s="84"/>
      <c r="PHB29" s="84"/>
      <c r="PHC29" s="84"/>
      <c r="PHD29" s="84"/>
      <c r="PHE29" s="84"/>
      <c r="PHF29" s="84"/>
      <c r="PHG29" s="84"/>
      <c r="PHH29" s="84"/>
      <c r="PHI29" s="84"/>
      <c r="PHJ29" s="84"/>
      <c r="PHK29" s="84"/>
      <c r="PHL29" s="84"/>
      <c r="PHM29" s="84"/>
      <c r="PHN29" s="84"/>
      <c r="PHO29" s="84"/>
      <c r="PHP29" s="84"/>
      <c r="PHQ29" s="84"/>
      <c r="PHR29" s="84"/>
      <c r="PHS29" s="84"/>
      <c r="PHT29" s="84"/>
      <c r="PHU29" s="84"/>
      <c r="PHV29" s="84"/>
      <c r="PHW29" s="84"/>
      <c r="PHX29" s="84"/>
      <c r="PHY29" s="84"/>
      <c r="PHZ29" s="84"/>
      <c r="PIA29" s="84"/>
      <c r="PIB29" s="84"/>
      <c r="PIC29" s="84"/>
      <c r="PID29" s="84"/>
      <c r="PIE29" s="84"/>
      <c r="PIF29" s="84"/>
      <c r="PIG29" s="84"/>
      <c r="PIH29" s="84"/>
      <c r="PII29" s="84"/>
      <c r="PIJ29" s="84"/>
      <c r="PIK29" s="84"/>
      <c r="PIL29" s="84"/>
      <c r="PIM29" s="84"/>
      <c r="PIN29" s="84"/>
      <c r="PIO29" s="84"/>
      <c r="PIP29" s="84"/>
      <c r="PIQ29" s="84"/>
      <c r="PIR29" s="84"/>
      <c r="PIS29" s="84"/>
      <c r="PIT29" s="84"/>
      <c r="PIU29" s="84"/>
      <c r="PIV29" s="84"/>
      <c r="PIW29" s="84"/>
      <c r="PIX29" s="84"/>
      <c r="PIY29" s="84"/>
      <c r="PIZ29" s="84"/>
      <c r="PJA29" s="84"/>
      <c r="PJB29" s="84"/>
      <c r="PJC29" s="84"/>
      <c r="PJD29" s="84"/>
      <c r="PJE29" s="84"/>
      <c r="PJF29" s="84"/>
      <c r="PJG29" s="84"/>
      <c r="PJH29" s="84"/>
      <c r="PJI29" s="84"/>
      <c r="PJJ29" s="84"/>
      <c r="PJK29" s="84"/>
      <c r="PJL29" s="84"/>
      <c r="PJM29" s="84"/>
      <c r="PJN29" s="84"/>
      <c r="PJO29" s="84"/>
      <c r="PJP29" s="84"/>
      <c r="PJQ29" s="84"/>
      <c r="PJR29" s="84"/>
      <c r="PJS29" s="84"/>
      <c r="PJT29" s="84"/>
      <c r="PJU29" s="84"/>
      <c r="PJV29" s="84"/>
      <c r="PJW29" s="84"/>
      <c r="PJX29" s="84"/>
      <c r="PJY29" s="84"/>
      <c r="PJZ29" s="84"/>
      <c r="PKA29" s="84"/>
      <c r="PKB29" s="84"/>
      <c r="PKC29" s="84"/>
      <c r="PKD29" s="84"/>
      <c r="PKE29" s="84"/>
      <c r="PKF29" s="84"/>
      <c r="PKG29" s="84"/>
      <c r="PKH29" s="84"/>
      <c r="PKI29" s="84"/>
      <c r="PKJ29" s="84"/>
      <c r="PKK29" s="84"/>
      <c r="PKL29" s="84"/>
      <c r="PKM29" s="84"/>
      <c r="PKN29" s="84"/>
      <c r="PKO29" s="84"/>
      <c r="PKP29" s="84"/>
      <c r="PKQ29" s="84"/>
      <c r="PKR29" s="84"/>
      <c r="PKS29" s="84"/>
      <c r="PKT29" s="84"/>
      <c r="PKU29" s="84"/>
      <c r="PKV29" s="84"/>
      <c r="PKW29" s="84"/>
      <c r="PKX29" s="84"/>
      <c r="PKY29" s="84"/>
      <c r="PKZ29" s="84"/>
      <c r="PLA29" s="84"/>
      <c r="PLB29" s="84"/>
      <c r="PLC29" s="84"/>
      <c r="PLD29" s="84"/>
      <c r="PLE29" s="84"/>
      <c r="PLF29" s="84"/>
      <c r="PLG29" s="84"/>
      <c r="PLH29" s="84"/>
      <c r="PLI29" s="84"/>
      <c r="PLJ29" s="84"/>
      <c r="PLK29" s="84"/>
      <c r="PLL29" s="84"/>
      <c r="PLM29" s="84"/>
      <c r="PLN29" s="84"/>
      <c r="PLO29" s="84"/>
      <c r="PLP29" s="84"/>
      <c r="PLQ29" s="84"/>
      <c r="PLR29" s="84"/>
      <c r="PLS29" s="84"/>
      <c r="PLT29" s="84"/>
      <c r="PLU29" s="84"/>
      <c r="PLV29" s="84"/>
      <c r="PLW29" s="84"/>
      <c r="PLX29" s="84"/>
      <c r="PLY29" s="84"/>
      <c r="PLZ29" s="84"/>
      <c r="PMA29" s="84"/>
      <c r="PMB29" s="84"/>
      <c r="PMC29" s="84"/>
      <c r="PMD29" s="84"/>
      <c r="PME29" s="84"/>
      <c r="PMF29" s="84"/>
      <c r="PMG29" s="84"/>
      <c r="PMH29" s="84"/>
      <c r="PMI29" s="84"/>
      <c r="PMJ29" s="84"/>
      <c r="PMK29" s="84"/>
      <c r="PML29" s="84"/>
      <c r="PMM29" s="84"/>
      <c r="PMN29" s="84"/>
      <c r="PMO29" s="84"/>
      <c r="PMP29" s="84"/>
      <c r="PMQ29" s="84"/>
      <c r="PMR29" s="84"/>
      <c r="PMS29" s="84"/>
      <c r="PMT29" s="84"/>
      <c r="PMU29" s="84"/>
      <c r="PMV29" s="84"/>
      <c r="PMW29" s="84"/>
      <c r="PMX29" s="84"/>
      <c r="PMY29" s="84"/>
      <c r="PMZ29" s="84"/>
      <c r="PNA29" s="84"/>
      <c r="PNB29" s="84"/>
      <c r="PNC29" s="84"/>
      <c r="PND29" s="84"/>
      <c r="PNE29" s="84"/>
      <c r="PNF29" s="84"/>
      <c r="PNG29" s="84"/>
      <c r="PNH29" s="84"/>
      <c r="PNI29" s="84"/>
      <c r="PNJ29" s="84"/>
      <c r="PNK29" s="84"/>
      <c r="PNL29" s="84"/>
      <c r="PNM29" s="84"/>
      <c r="PNN29" s="84"/>
      <c r="PNO29" s="84"/>
      <c r="PNP29" s="84"/>
      <c r="PNQ29" s="84"/>
      <c r="PNR29" s="84"/>
      <c r="PNS29" s="84"/>
      <c r="PNT29" s="84"/>
      <c r="PNU29" s="84"/>
      <c r="PNV29" s="84"/>
      <c r="PNW29" s="84"/>
      <c r="PNX29" s="84"/>
      <c r="PNY29" s="84"/>
      <c r="PNZ29" s="84"/>
      <c r="POA29" s="84"/>
      <c r="POB29" s="84"/>
      <c r="POC29" s="84"/>
      <c r="POD29" s="84"/>
      <c r="POE29" s="84"/>
      <c r="POF29" s="84"/>
      <c r="POG29" s="84"/>
      <c r="POH29" s="84"/>
      <c r="POI29" s="84"/>
      <c r="POJ29" s="84"/>
      <c r="POK29" s="84"/>
      <c r="POL29" s="84"/>
      <c r="POM29" s="84"/>
      <c r="PON29" s="84"/>
      <c r="POO29" s="84"/>
      <c r="POP29" s="84"/>
      <c r="POQ29" s="84"/>
      <c r="POR29" s="84"/>
      <c r="POS29" s="84"/>
      <c r="POT29" s="84"/>
      <c r="POU29" s="84"/>
      <c r="POV29" s="84"/>
      <c r="POW29" s="84"/>
      <c r="POX29" s="84"/>
      <c r="POY29" s="84"/>
      <c r="POZ29" s="84"/>
      <c r="PPA29" s="84"/>
      <c r="PPB29" s="84"/>
      <c r="PPC29" s="84"/>
      <c r="PPD29" s="84"/>
      <c r="PPE29" s="84"/>
      <c r="PPF29" s="84"/>
      <c r="PPG29" s="84"/>
      <c r="PPH29" s="84"/>
      <c r="PPI29" s="84"/>
      <c r="PPJ29" s="84"/>
      <c r="PPK29" s="84"/>
      <c r="PPL29" s="84"/>
      <c r="PPM29" s="84"/>
      <c r="PPN29" s="84"/>
      <c r="PPO29" s="84"/>
      <c r="PPP29" s="84"/>
      <c r="PPQ29" s="84"/>
      <c r="PPR29" s="84"/>
      <c r="PPS29" s="84"/>
      <c r="PPT29" s="84"/>
      <c r="PPU29" s="84"/>
      <c r="PPV29" s="84"/>
      <c r="PPW29" s="84"/>
      <c r="PPX29" s="84"/>
      <c r="PPY29" s="84"/>
      <c r="PPZ29" s="84"/>
      <c r="PQA29" s="84"/>
      <c r="PQB29" s="84"/>
      <c r="PQC29" s="84"/>
      <c r="PQD29" s="84"/>
      <c r="PQE29" s="84"/>
      <c r="PQF29" s="84"/>
      <c r="PQG29" s="84"/>
      <c r="PQH29" s="84"/>
      <c r="PQI29" s="84"/>
      <c r="PQJ29" s="84"/>
      <c r="PQK29" s="84"/>
      <c r="PQL29" s="84"/>
      <c r="PQM29" s="84"/>
      <c r="PQN29" s="84"/>
      <c r="PQO29" s="84"/>
      <c r="PQP29" s="84"/>
      <c r="PQQ29" s="84"/>
      <c r="PQR29" s="84"/>
      <c r="PQS29" s="84"/>
      <c r="PQT29" s="84"/>
      <c r="PQU29" s="84"/>
      <c r="PQV29" s="84"/>
      <c r="PQW29" s="84"/>
      <c r="PQX29" s="84"/>
      <c r="PQY29" s="84"/>
      <c r="PQZ29" s="84"/>
      <c r="PRA29" s="84"/>
      <c r="PRB29" s="84"/>
      <c r="PRC29" s="84"/>
      <c r="PRD29" s="84"/>
      <c r="PRE29" s="84"/>
      <c r="PRF29" s="84"/>
      <c r="PRG29" s="84"/>
      <c r="PRH29" s="84"/>
      <c r="PRI29" s="84"/>
      <c r="PRJ29" s="84"/>
      <c r="PRK29" s="84"/>
      <c r="PRL29" s="84"/>
      <c r="PRM29" s="84"/>
      <c r="PRN29" s="84"/>
      <c r="PRO29" s="84"/>
      <c r="PRP29" s="84"/>
      <c r="PRQ29" s="84"/>
      <c r="PRR29" s="84"/>
      <c r="PRS29" s="84"/>
      <c r="PRT29" s="84"/>
      <c r="PRU29" s="84"/>
      <c r="PRV29" s="84"/>
      <c r="PRW29" s="84"/>
      <c r="PRX29" s="84"/>
      <c r="PRY29" s="84"/>
      <c r="PRZ29" s="84"/>
      <c r="PSA29" s="84"/>
      <c r="PSB29" s="84"/>
      <c r="PSC29" s="84"/>
      <c r="PSD29" s="84"/>
      <c r="PSE29" s="84"/>
      <c r="PSF29" s="84"/>
      <c r="PSG29" s="84"/>
      <c r="PSH29" s="84"/>
      <c r="PSI29" s="84"/>
      <c r="PSJ29" s="84"/>
      <c r="PSK29" s="84"/>
      <c r="PSL29" s="84"/>
      <c r="PSM29" s="84"/>
      <c r="PSN29" s="84"/>
      <c r="PSO29" s="84"/>
      <c r="PSP29" s="84"/>
      <c r="PSQ29" s="84"/>
      <c r="PSR29" s="84"/>
      <c r="PSS29" s="84"/>
      <c r="PST29" s="84"/>
      <c r="PSU29" s="84"/>
      <c r="PSV29" s="84"/>
      <c r="PSW29" s="84"/>
      <c r="PSX29" s="84"/>
      <c r="PSY29" s="84"/>
      <c r="PSZ29" s="84"/>
      <c r="PTA29" s="84"/>
      <c r="PTB29" s="84"/>
      <c r="PTC29" s="84"/>
      <c r="PTD29" s="84"/>
      <c r="PTE29" s="84"/>
      <c r="PTF29" s="84"/>
      <c r="PTG29" s="84"/>
      <c r="PTH29" s="84"/>
      <c r="PTI29" s="84"/>
      <c r="PTJ29" s="84"/>
      <c r="PTK29" s="84"/>
      <c r="PTL29" s="84"/>
      <c r="PTM29" s="84"/>
      <c r="PTN29" s="84"/>
      <c r="PTO29" s="84"/>
      <c r="PTP29" s="84"/>
      <c r="PTQ29" s="84"/>
      <c r="PTR29" s="84"/>
      <c r="PTS29" s="84"/>
      <c r="PTT29" s="84"/>
      <c r="PTU29" s="84"/>
      <c r="PTV29" s="84"/>
      <c r="PTW29" s="84"/>
      <c r="PTX29" s="84"/>
      <c r="PTY29" s="84"/>
      <c r="PTZ29" s="84"/>
      <c r="PUA29" s="84"/>
      <c r="PUB29" s="84"/>
      <c r="PUC29" s="84"/>
      <c r="PUD29" s="84"/>
      <c r="PUE29" s="84"/>
      <c r="PUF29" s="84"/>
      <c r="PUG29" s="84"/>
      <c r="PUH29" s="84"/>
      <c r="PUI29" s="84"/>
      <c r="PUJ29" s="84"/>
      <c r="PUK29" s="84"/>
      <c r="PUL29" s="84"/>
      <c r="PUM29" s="84"/>
      <c r="PUN29" s="84"/>
      <c r="PUO29" s="84"/>
      <c r="PUP29" s="84"/>
      <c r="PUQ29" s="84"/>
      <c r="PUR29" s="84"/>
      <c r="PUS29" s="84"/>
      <c r="PUT29" s="84"/>
      <c r="PUU29" s="84"/>
      <c r="PUV29" s="84"/>
      <c r="PUW29" s="84"/>
      <c r="PUX29" s="84"/>
      <c r="PUY29" s="84"/>
      <c r="PUZ29" s="84"/>
      <c r="PVA29" s="84"/>
      <c r="PVB29" s="84"/>
      <c r="PVC29" s="84"/>
      <c r="PVD29" s="84"/>
      <c r="PVE29" s="84"/>
      <c r="PVF29" s="84"/>
      <c r="PVG29" s="84"/>
      <c r="PVH29" s="84"/>
      <c r="PVI29" s="84"/>
      <c r="PVJ29" s="84"/>
      <c r="PVK29" s="84"/>
      <c r="PVL29" s="84"/>
      <c r="PVM29" s="84"/>
      <c r="PVN29" s="84"/>
      <c r="PVO29" s="84"/>
      <c r="PVP29" s="84"/>
      <c r="PVQ29" s="84"/>
      <c r="PVR29" s="84"/>
      <c r="PVS29" s="84"/>
      <c r="PVT29" s="84"/>
      <c r="PVU29" s="84"/>
      <c r="PVV29" s="84"/>
      <c r="PVW29" s="84"/>
      <c r="PVX29" s="84"/>
      <c r="PVY29" s="84"/>
      <c r="PVZ29" s="84"/>
      <c r="PWA29" s="84"/>
      <c r="PWB29" s="84"/>
      <c r="PWC29" s="84"/>
      <c r="PWD29" s="84"/>
      <c r="PWE29" s="84"/>
      <c r="PWF29" s="84"/>
      <c r="PWG29" s="84"/>
      <c r="PWH29" s="84"/>
      <c r="PWI29" s="84"/>
      <c r="PWJ29" s="84"/>
      <c r="PWK29" s="84"/>
      <c r="PWL29" s="84"/>
      <c r="PWM29" s="84"/>
      <c r="PWN29" s="84"/>
      <c r="PWO29" s="84"/>
      <c r="PWP29" s="84"/>
      <c r="PWQ29" s="84"/>
      <c r="PWR29" s="84"/>
      <c r="PWS29" s="84"/>
      <c r="PWT29" s="84"/>
      <c r="PWU29" s="84"/>
      <c r="PWV29" s="84"/>
      <c r="PWW29" s="84"/>
      <c r="PWX29" s="84"/>
      <c r="PWY29" s="84"/>
      <c r="PWZ29" s="84"/>
      <c r="PXA29" s="84"/>
      <c r="PXB29" s="84"/>
      <c r="PXC29" s="84"/>
      <c r="PXD29" s="84"/>
      <c r="PXE29" s="84"/>
      <c r="PXF29" s="84"/>
      <c r="PXG29" s="84"/>
      <c r="PXH29" s="84"/>
      <c r="PXI29" s="84"/>
      <c r="PXJ29" s="84"/>
      <c r="PXK29" s="84"/>
      <c r="PXL29" s="84"/>
      <c r="PXM29" s="84"/>
      <c r="PXN29" s="84"/>
      <c r="PXO29" s="84"/>
      <c r="PXP29" s="84"/>
      <c r="PXQ29" s="84"/>
      <c r="PXR29" s="84"/>
      <c r="PXS29" s="84"/>
      <c r="PXT29" s="84"/>
      <c r="PXU29" s="84"/>
      <c r="PXV29" s="84"/>
      <c r="PXW29" s="84"/>
      <c r="PXX29" s="84"/>
      <c r="PXY29" s="84"/>
      <c r="PXZ29" s="84"/>
      <c r="PYA29" s="84"/>
      <c r="PYB29" s="84"/>
      <c r="PYC29" s="84"/>
      <c r="PYD29" s="84"/>
      <c r="PYE29" s="84"/>
      <c r="PYF29" s="84"/>
      <c r="PYG29" s="84"/>
      <c r="PYH29" s="84"/>
      <c r="PYI29" s="84"/>
      <c r="PYJ29" s="84"/>
      <c r="PYK29" s="84"/>
      <c r="PYL29" s="84"/>
      <c r="PYM29" s="84"/>
      <c r="PYN29" s="84"/>
      <c r="PYO29" s="84"/>
      <c r="PYP29" s="84"/>
      <c r="PYQ29" s="84"/>
      <c r="PYR29" s="84"/>
      <c r="PYS29" s="84"/>
      <c r="PYT29" s="84"/>
      <c r="PYU29" s="84"/>
      <c r="PYV29" s="84"/>
      <c r="PYW29" s="84"/>
      <c r="PYX29" s="84"/>
      <c r="PYY29" s="84"/>
      <c r="PYZ29" s="84"/>
      <c r="PZA29" s="84"/>
      <c r="PZB29" s="84"/>
      <c r="PZC29" s="84"/>
      <c r="PZD29" s="84"/>
      <c r="PZE29" s="84"/>
      <c r="PZF29" s="84"/>
      <c r="PZG29" s="84"/>
      <c r="PZH29" s="84"/>
      <c r="PZI29" s="84"/>
      <c r="PZJ29" s="84"/>
      <c r="PZK29" s="84"/>
      <c r="PZL29" s="84"/>
      <c r="PZM29" s="84"/>
      <c r="PZN29" s="84"/>
      <c r="PZO29" s="84"/>
      <c r="PZP29" s="84"/>
      <c r="PZQ29" s="84"/>
      <c r="PZR29" s="84"/>
      <c r="PZS29" s="84"/>
      <c r="PZT29" s="84"/>
      <c r="PZU29" s="84"/>
      <c r="PZV29" s="84"/>
      <c r="PZW29" s="84"/>
      <c r="PZX29" s="84"/>
      <c r="PZY29" s="84"/>
      <c r="PZZ29" s="84"/>
      <c r="QAA29" s="84"/>
      <c r="QAB29" s="84"/>
      <c r="QAC29" s="84"/>
      <c r="QAD29" s="84"/>
      <c r="QAE29" s="84"/>
      <c r="QAF29" s="84"/>
      <c r="QAG29" s="84"/>
      <c r="QAH29" s="84"/>
      <c r="QAI29" s="84"/>
      <c r="QAJ29" s="84"/>
      <c r="QAK29" s="84"/>
      <c r="QAL29" s="84"/>
      <c r="QAM29" s="84"/>
      <c r="QAN29" s="84"/>
      <c r="QAO29" s="84"/>
      <c r="QAP29" s="84"/>
      <c r="QAQ29" s="84"/>
      <c r="QAR29" s="84"/>
      <c r="QAS29" s="84"/>
      <c r="QAT29" s="84"/>
      <c r="QAU29" s="84"/>
      <c r="QAV29" s="84"/>
      <c r="QAW29" s="84"/>
      <c r="QAX29" s="84"/>
      <c r="QAY29" s="84"/>
      <c r="QAZ29" s="84"/>
      <c r="QBA29" s="84"/>
      <c r="QBB29" s="84"/>
      <c r="QBC29" s="84"/>
      <c r="QBD29" s="84"/>
      <c r="QBE29" s="84"/>
      <c r="QBF29" s="84"/>
      <c r="QBG29" s="84"/>
      <c r="QBH29" s="84"/>
      <c r="QBI29" s="84"/>
      <c r="QBJ29" s="84"/>
      <c r="QBK29" s="84"/>
      <c r="QBL29" s="84"/>
      <c r="QBM29" s="84"/>
      <c r="QBN29" s="84"/>
      <c r="QBO29" s="84"/>
      <c r="QBP29" s="84"/>
      <c r="QBQ29" s="84"/>
      <c r="QBR29" s="84"/>
      <c r="QBS29" s="84"/>
      <c r="QBT29" s="84"/>
      <c r="QBU29" s="84"/>
      <c r="QBV29" s="84"/>
      <c r="QBW29" s="84"/>
      <c r="QBX29" s="84"/>
      <c r="QBY29" s="84"/>
      <c r="QBZ29" s="84"/>
      <c r="QCA29" s="84"/>
      <c r="QCB29" s="84"/>
      <c r="QCC29" s="84"/>
      <c r="QCD29" s="84"/>
      <c r="QCE29" s="84"/>
      <c r="QCF29" s="84"/>
      <c r="QCG29" s="84"/>
      <c r="QCH29" s="84"/>
      <c r="QCI29" s="84"/>
      <c r="QCJ29" s="84"/>
      <c r="QCK29" s="84"/>
      <c r="QCL29" s="84"/>
      <c r="QCM29" s="84"/>
      <c r="QCN29" s="84"/>
      <c r="QCO29" s="84"/>
      <c r="QCP29" s="84"/>
      <c r="QCQ29" s="84"/>
      <c r="QCR29" s="84"/>
      <c r="QCS29" s="84"/>
      <c r="QCT29" s="84"/>
      <c r="QCU29" s="84"/>
      <c r="QCV29" s="84"/>
      <c r="QCW29" s="84"/>
      <c r="QCX29" s="84"/>
      <c r="QCY29" s="84"/>
      <c r="QCZ29" s="84"/>
      <c r="QDA29" s="84"/>
      <c r="QDB29" s="84"/>
      <c r="QDC29" s="84"/>
      <c r="QDD29" s="84"/>
      <c r="QDE29" s="84"/>
      <c r="QDF29" s="84"/>
      <c r="QDG29" s="84"/>
      <c r="QDH29" s="84"/>
      <c r="QDI29" s="84"/>
      <c r="QDJ29" s="84"/>
      <c r="QDK29" s="84"/>
      <c r="QDL29" s="84"/>
      <c r="QDM29" s="84"/>
      <c r="QDN29" s="84"/>
      <c r="QDO29" s="84"/>
      <c r="QDP29" s="84"/>
      <c r="QDQ29" s="84"/>
      <c r="QDR29" s="84"/>
      <c r="QDS29" s="84"/>
      <c r="QDT29" s="84"/>
      <c r="QDU29" s="84"/>
      <c r="QDV29" s="84"/>
      <c r="QDW29" s="84"/>
      <c r="QDX29" s="84"/>
      <c r="QDY29" s="84"/>
      <c r="QDZ29" s="84"/>
      <c r="QEA29" s="84"/>
      <c r="QEB29" s="84"/>
      <c r="QEC29" s="84"/>
      <c r="QED29" s="84"/>
      <c r="QEE29" s="84"/>
      <c r="QEF29" s="84"/>
      <c r="QEG29" s="84"/>
      <c r="QEH29" s="84"/>
      <c r="QEI29" s="84"/>
      <c r="QEJ29" s="84"/>
      <c r="QEK29" s="84"/>
      <c r="QEL29" s="84"/>
      <c r="QEM29" s="84"/>
      <c r="QEN29" s="84"/>
      <c r="QEO29" s="84"/>
      <c r="QEP29" s="84"/>
      <c r="QEQ29" s="84"/>
      <c r="QER29" s="84"/>
      <c r="QES29" s="84"/>
      <c r="QET29" s="84"/>
      <c r="QEU29" s="84"/>
      <c r="QEV29" s="84"/>
      <c r="QEW29" s="84"/>
      <c r="QEX29" s="84"/>
      <c r="QEY29" s="84"/>
      <c r="QEZ29" s="84"/>
      <c r="QFA29" s="84"/>
      <c r="QFB29" s="84"/>
      <c r="QFC29" s="84"/>
      <c r="QFD29" s="84"/>
      <c r="QFE29" s="84"/>
      <c r="QFF29" s="84"/>
      <c r="QFG29" s="84"/>
      <c r="QFH29" s="84"/>
      <c r="QFI29" s="84"/>
      <c r="QFJ29" s="84"/>
      <c r="QFK29" s="84"/>
      <c r="QFL29" s="84"/>
      <c r="QFM29" s="84"/>
      <c r="QFN29" s="84"/>
      <c r="QFO29" s="84"/>
      <c r="QFP29" s="84"/>
      <c r="QFQ29" s="84"/>
      <c r="QFR29" s="84"/>
      <c r="QFS29" s="84"/>
      <c r="QFT29" s="84"/>
      <c r="QFU29" s="84"/>
      <c r="QFV29" s="84"/>
      <c r="QFW29" s="84"/>
      <c r="QFX29" s="84"/>
      <c r="QFY29" s="84"/>
      <c r="QFZ29" s="84"/>
      <c r="QGA29" s="84"/>
      <c r="QGB29" s="84"/>
      <c r="QGC29" s="84"/>
      <c r="QGD29" s="84"/>
      <c r="QGE29" s="84"/>
      <c r="QGF29" s="84"/>
      <c r="QGG29" s="84"/>
      <c r="QGH29" s="84"/>
      <c r="QGI29" s="84"/>
      <c r="QGJ29" s="84"/>
      <c r="QGK29" s="84"/>
      <c r="QGL29" s="84"/>
      <c r="QGM29" s="84"/>
      <c r="QGN29" s="84"/>
      <c r="QGO29" s="84"/>
      <c r="QGP29" s="84"/>
      <c r="QGQ29" s="84"/>
      <c r="QGR29" s="84"/>
      <c r="QGS29" s="84"/>
      <c r="QGT29" s="84"/>
      <c r="QGU29" s="84"/>
      <c r="QGV29" s="84"/>
      <c r="QGW29" s="84"/>
      <c r="QGX29" s="84"/>
      <c r="QGY29" s="84"/>
      <c r="QGZ29" s="84"/>
      <c r="QHA29" s="84"/>
      <c r="QHB29" s="84"/>
      <c r="QHC29" s="84"/>
      <c r="QHD29" s="84"/>
      <c r="QHE29" s="84"/>
      <c r="QHF29" s="84"/>
      <c r="QHG29" s="84"/>
      <c r="QHH29" s="84"/>
      <c r="QHI29" s="84"/>
      <c r="QHJ29" s="84"/>
      <c r="QHK29" s="84"/>
      <c r="QHL29" s="84"/>
      <c r="QHM29" s="84"/>
      <c r="QHN29" s="84"/>
      <c r="QHO29" s="84"/>
      <c r="QHP29" s="84"/>
      <c r="QHQ29" s="84"/>
      <c r="QHR29" s="84"/>
      <c r="QHS29" s="84"/>
      <c r="QHT29" s="84"/>
      <c r="QHU29" s="84"/>
      <c r="QHV29" s="84"/>
      <c r="QHW29" s="84"/>
      <c r="QHX29" s="84"/>
      <c r="QHY29" s="84"/>
      <c r="QHZ29" s="84"/>
      <c r="QIA29" s="84"/>
      <c r="QIB29" s="84"/>
      <c r="QIC29" s="84"/>
      <c r="QID29" s="84"/>
      <c r="QIE29" s="84"/>
      <c r="QIF29" s="84"/>
      <c r="QIG29" s="84"/>
      <c r="QIH29" s="84"/>
      <c r="QII29" s="84"/>
      <c r="QIJ29" s="84"/>
      <c r="QIK29" s="84"/>
      <c r="QIL29" s="84"/>
      <c r="QIM29" s="84"/>
      <c r="QIN29" s="84"/>
      <c r="QIO29" s="84"/>
      <c r="QIP29" s="84"/>
      <c r="QIQ29" s="84"/>
      <c r="QIR29" s="84"/>
      <c r="QIS29" s="84"/>
      <c r="QIT29" s="84"/>
      <c r="QIU29" s="84"/>
      <c r="QIV29" s="84"/>
      <c r="QIW29" s="84"/>
      <c r="QIX29" s="84"/>
      <c r="QIY29" s="84"/>
      <c r="QIZ29" s="84"/>
      <c r="QJA29" s="84"/>
      <c r="QJB29" s="84"/>
      <c r="QJC29" s="84"/>
      <c r="QJD29" s="84"/>
      <c r="QJE29" s="84"/>
      <c r="QJF29" s="84"/>
      <c r="QJG29" s="84"/>
      <c r="QJH29" s="84"/>
      <c r="QJI29" s="84"/>
      <c r="QJJ29" s="84"/>
      <c r="QJK29" s="84"/>
      <c r="QJL29" s="84"/>
      <c r="QJM29" s="84"/>
      <c r="QJN29" s="84"/>
      <c r="QJO29" s="84"/>
      <c r="QJP29" s="84"/>
      <c r="QJQ29" s="84"/>
      <c r="QJR29" s="84"/>
      <c r="QJS29" s="84"/>
      <c r="QJT29" s="84"/>
      <c r="QJU29" s="84"/>
      <c r="QJV29" s="84"/>
      <c r="QJW29" s="84"/>
      <c r="QJX29" s="84"/>
      <c r="QJY29" s="84"/>
      <c r="QJZ29" s="84"/>
      <c r="QKA29" s="84"/>
      <c r="QKB29" s="84"/>
      <c r="QKC29" s="84"/>
      <c r="QKD29" s="84"/>
      <c r="QKE29" s="84"/>
      <c r="QKF29" s="84"/>
      <c r="QKG29" s="84"/>
      <c r="QKH29" s="84"/>
      <c r="QKI29" s="84"/>
      <c r="QKJ29" s="84"/>
      <c r="QKK29" s="84"/>
      <c r="QKL29" s="84"/>
      <c r="QKM29" s="84"/>
      <c r="QKN29" s="84"/>
      <c r="QKO29" s="84"/>
      <c r="QKP29" s="84"/>
      <c r="QKQ29" s="84"/>
      <c r="QKR29" s="84"/>
      <c r="QKS29" s="84"/>
      <c r="QKT29" s="84"/>
      <c r="QKU29" s="84"/>
      <c r="QKV29" s="84"/>
      <c r="QKW29" s="84"/>
      <c r="QKX29" s="84"/>
      <c r="QKY29" s="84"/>
      <c r="QKZ29" s="84"/>
      <c r="QLA29" s="84"/>
      <c r="QLB29" s="84"/>
      <c r="QLC29" s="84"/>
      <c r="QLD29" s="84"/>
      <c r="QLE29" s="84"/>
      <c r="QLF29" s="84"/>
      <c r="QLG29" s="84"/>
      <c r="QLH29" s="84"/>
      <c r="QLI29" s="84"/>
      <c r="QLJ29" s="84"/>
      <c r="QLK29" s="84"/>
      <c r="QLL29" s="84"/>
      <c r="QLM29" s="84"/>
      <c r="QLN29" s="84"/>
      <c r="QLO29" s="84"/>
      <c r="QLP29" s="84"/>
      <c r="QLQ29" s="84"/>
      <c r="QLR29" s="84"/>
      <c r="QLS29" s="84"/>
      <c r="QLT29" s="84"/>
      <c r="QLU29" s="84"/>
      <c r="QLV29" s="84"/>
      <c r="QLW29" s="84"/>
      <c r="QLX29" s="84"/>
      <c r="QLY29" s="84"/>
      <c r="QLZ29" s="84"/>
      <c r="QMA29" s="84"/>
      <c r="QMB29" s="84"/>
      <c r="QMC29" s="84"/>
      <c r="QMD29" s="84"/>
      <c r="QME29" s="84"/>
      <c r="QMF29" s="84"/>
      <c r="QMG29" s="84"/>
      <c r="QMH29" s="84"/>
      <c r="QMI29" s="84"/>
      <c r="QMJ29" s="84"/>
      <c r="QMK29" s="84"/>
      <c r="QML29" s="84"/>
      <c r="QMM29" s="84"/>
      <c r="QMN29" s="84"/>
      <c r="QMO29" s="84"/>
      <c r="QMP29" s="84"/>
      <c r="QMQ29" s="84"/>
      <c r="QMR29" s="84"/>
      <c r="QMS29" s="84"/>
      <c r="QMT29" s="84"/>
      <c r="QMU29" s="84"/>
      <c r="QMV29" s="84"/>
      <c r="QMW29" s="84"/>
      <c r="QMX29" s="84"/>
      <c r="QMY29" s="84"/>
      <c r="QMZ29" s="84"/>
      <c r="QNA29" s="84"/>
      <c r="QNB29" s="84"/>
      <c r="QNC29" s="84"/>
      <c r="QND29" s="84"/>
      <c r="QNE29" s="84"/>
      <c r="QNF29" s="84"/>
      <c r="QNG29" s="84"/>
      <c r="QNH29" s="84"/>
      <c r="QNI29" s="84"/>
      <c r="QNJ29" s="84"/>
      <c r="QNK29" s="84"/>
      <c r="QNL29" s="84"/>
      <c r="QNM29" s="84"/>
      <c r="QNN29" s="84"/>
      <c r="QNO29" s="84"/>
      <c r="QNP29" s="84"/>
      <c r="QNQ29" s="84"/>
      <c r="QNR29" s="84"/>
      <c r="QNS29" s="84"/>
      <c r="QNT29" s="84"/>
      <c r="QNU29" s="84"/>
      <c r="QNV29" s="84"/>
      <c r="QNW29" s="84"/>
      <c r="QNX29" s="84"/>
      <c r="QNY29" s="84"/>
      <c r="QNZ29" s="84"/>
      <c r="QOA29" s="84"/>
      <c r="QOB29" s="84"/>
      <c r="QOC29" s="84"/>
      <c r="QOD29" s="84"/>
      <c r="QOE29" s="84"/>
      <c r="QOF29" s="84"/>
      <c r="QOG29" s="84"/>
      <c r="QOH29" s="84"/>
      <c r="QOI29" s="84"/>
      <c r="QOJ29" s="84"/>
      <c r="QOK29" s="84"/>
      <c r="QOL29" s="84"/>
      <c r="QOM29" s="84"/>
      <c r="QON29" s="84"/>
      <c r="QOO29" s="84"/>
      <c r="QOP29" s="84"/>
      <c r="QOQ29" s="84"/>
      <c r="QOR29" s="84"/>
      <c r="QOS29" s="84"/>
      <c r="QOT29" s="84"/>
      <c r="QOU29" s="84"/>
      <c r="QOV29" s="84"/>
      <c r="QOW29" s="84"/>
      <c r="QOX29" s="84"/>
      <c r="QOY29" s="84"/>
      <c r="QOZ29" s="84"/>
      <c r="QPA29" s="84"/>
      <c r="QPB29" s="84"/>
      <c r="QPC29" s="84"/>
      <c r="QPD29" s="84"/>
      <c r="QPE29" s="84"/>
      <c r="QPF29" s="84"/>
      <c r="QPG29" s="84"/>
      <c r="QPH29" s="84"/>
      <c r="QPI29" s="84"/>
      <c r="QPJ29" s="84"/>
      <c r="QPK29" s="84"/>
      <c r="QPL29" s="84"/>
      <c r="QPM29" s="84"/>
      <c r="QPN29" s="84"/>
      <c r="QPO29" s="84"/>
      <c r="QPP29" s="84"/>
      <c r="QPQ29" s="84"/>
      <c r="QPR29" s="84"/>
      <c r="QPS29" s="84"/>
      <c r="QPT29" s="84"/>
      <c r="QPU29" s="84"/>
      <c r="QPV29" s="84"/>
      <c r="QPW29" s="84"/>
      <c r="QPX29" s="84"/>
      <c r="QPY29" s="84"/>
      <c r="QPZ29" s="84"/>
      <c r="QQA29" s="84"/>
      <c r="QQB29" s="84"/>
      <c r="QQC29" s="84"/>
      <c r="QQD29" s="84"/>
      <c r="QQE29" s="84"/>
      <c r="QQF29" s="84"/>
      <c r="QQG29" s="84"/>
      <c r="QQH29" s="84"/>
      <c r="QQI29" s="84"/>
      <c r="QQJ29" s="84"/>
      <c r="QQK29" s="84"/>
      <c r="QQL29" s="84"/>
      <c r="QQM29" s="84"/>
      <c r="QQN29" s="84"/>
      <c r="QQO29" s="84"/>
      <c r="QQP29" s="84"/>
      <c r="QQQ29" s="84"/>
      <c r="QQR29" s="84"/>
      <c r="QQS29" s="84"/>
      <c r="QQT29" s="84"/>
      <c r="QQU29" s="84"/>
      <c r="QQV29" s="84"/>
      <c r="QQW29" s="84"/>
      <c r="QQX29" s="84"/>
      <c r="QQY29" s="84"/>
      <c r="QQZ29" s="84"/>
      <c r="QRA29" s="84"/>
      <c r="QRB29" s="84"/>
      <c r="QRC29" s="84"/>
      <c r="QRD29" s="84"/>
      <c r="QRE29" s="84"/>
      <c r="QRF29" s="84"/>
      <c r="QRG29" s="84"/>
      <c r="QRH29" s="84"/>
      <c r="QRI29" s="84"/>
      <c r="QRJ29" s="84"/>
      <c r="QRK29" s="84"/>
      <c r="QRL29" s="84"/>
      <c r="QRM29" s="84"/>
      <c r="QRN29" s="84"/>
      <c r="QRO29" s="84"/>
      <c r="QRP29" s="84"/>
      <c r="QRQ29" s="84"/>
      <c r="QRR29" s="84"/>
      <c r="QRS29" s="84"/>
      <c r="QRT29" s="84"/>
      <c r="QRU29" s="84"/>
      <c r="QRV29" s="84"/>
      <c r="QRW29" s="84"/>
      <c r="QRX29" s="84"/>
      <c r="QRY29" s="84"/>
      <c r="QRZ29" s="84"/>
      <c r="QSA29" s="84"/>
      <c r="QSB29" s="84"/>
      <c r="QSC29" s="84"/>
      <c r="QSD29" s="84"/>
      <c r="QSE29" s="84"/>
      <c r="QSF29" s="84"/>
      <c r="QSG29" s="84"/>
      <c r="QSH29" s="84"/>
      <c r="QSI29" s="84"/>
      <c r="QSJ29" s="84"/>
      <c r="QSK29" s="84"/>
      <c r="QSL29" s="84"/>
      <c r="QSM29" s="84"/>
      <c r="QSN29" s="84"/>
      <c r="QSO29" s="84"/>
      <c r="QSP29" s="84"/>
      <c r="QSQ29" s="84"/>
      <c r="QSR29" s="84"/>
      <c r="QSS29" s="84"/>
      <c r="QST29" s="84"/>
      <c r="QSU29" s="84"/>
      <c r="QSV29" s="84"/>
      <c r="QSW29" s="84"/>
      <c r="QSX29" s="84"/>
      <c r="QSY29" s="84"/>
      <c r="QSZ29" s="84"/>
      <c r="QTA29" s="84"/>
      <c r="QTB29" s="84"/>
      <c r="QTC29" s="84"/>
      <c r="QTD29" s="84"/>
      <c r="QTE29" s="84"/>
      <c r="QTF29" s="84"/>
      <c r="QTG29" s="84"/>
      <c r="QTH29" s="84"/>
      <c r="QTI29" s="84"/>
      <c r="QTJ29" s="84"/>
      <c r="QTK29" s="84"/>
      <c r="QTL29" s="84"/>
      <c r="QTM29" s="84"/>
      <c r="QTN29" s="84"/>
      <c r="QTO29" s="84"/>
      <c r="QTP29" s="84"/>
      <c r="QTQ29" s="84"/>
      <c r="QTR29" s="84"/>
      <c r="QTS29" s="84"/>
      <c r="QTT29" s="84"/>
      <c r="QTU29" s="84"/>
      <c r="QTV29" s="84"/>
      <c r="QTW29" s="84"/>
      <c r="QTX29" s="84"/>
      <c r="QTY29" s="84"/>
      <c r="QTZ29" s="84"/>
      <c r="QUA29" s="84"/>
      <c r="QUB29" s="84"/>
      <c r="QUC29" s="84"/>
      <c r="QUD29" s="84"/>
      <c r="QUE29" s="84"/>
      <c r="QUF29" s="84"/>
      <c r="QUG29" s="84"/>
      <c r="QUH29" s="84"/>
      <c r="QUI29" s="84"/>
      <c r="QUJ29" s="84"/>
      <c r="QUK29" s="84"/>
      <c r="QUL29" s="84"/>
      <c r="QUM29" s="84"/>
      <c r="QUN29" s="84"/>
      <c r="QUO29" s="84"/>
      <c r="QUP29" s="84"/>
      <c r="QUQ29" s="84"/>
      <c r="QUR29" s="84"/>
      <c r="QUS29" s="84"/>
      <c r="QUT29" s="84"/>
      <c r="QUU29" s="84"/>
      <c r="QUV29" s="84"/>
      <c r="QUW29" s="84"/>
      <c r="QUX29" s="84"/>
      <c r="QUY29" s="84"/>
      <c r="QUZ29" s="84"/>
      <c r="QVA29" s="84"/>
      <c r="QVB29" s="84"/>
      <c r="QVC29" s="84"/>
      <c r="QVD29" s="84"/>
      <c r="QVE29" s="84"/>
      <c r="QVF29" s="84"/>
      <c r="QVG29" s="84"/>
      <c r="QVH29" s="84"/>
      <c r="QVI29" s="84"/>
      <c r="QVJ29" s="84"/>
      <c r="QVK29" s="84"/>
      <c r="QVL29" s="84"/>
      <c r="QVM29" s="84"/>
      <c r="QVN29" s="84"/>
      <c r="QVO29" s="84"/>
      <c r="QVP29" s="84"/>
      <c r="QVQ29" s="84"/>
      <c r="QVR29" s="84"/>
      <c r="QVS29" s="84"/>
      <c r="QVT29" s="84"/>
      <c r="QVU29" s="84"/>
      <c r="QVV29" s="84"/>
      <c r="QVW29" s="84"/>
      <c r="QVX29" s="84"/>
      <c r="QVY29" s="84"/>
      <c r="QVZ29" s="84"/>
      <c r="QWA29" s="84"/>
      <c r="QWB29" s="84"/>
      <c r="QWC29" s="84"/>
      <c r="QWD29" s="84"/>
      <c r="QWE29" s="84"/>
      <c r="QWF29" s="84"/>
      <c r="QWG29" s="84"/>
      <c r="QWH29" s="84"/>
      <c r="QWI29" s="84"/>
      <c r="QWJ29" s="84"/>
      <c r="QWK29" s="84"/>
      <c r="QWL29" s="84"/>
      <c r="QWM29" s="84"/>
      <c r="QWN29" s="84"/>
      <c r="QWO29" s="84"/>
      <c r="QWP29" s="84"/>
      <c r="QWQ29" s="84"/>
      <c r="QWR29" s="84"/>
      <c r="QWS29" s="84"/>
      <c r="QWT29" s="84"/>
      <c r="QWU29" s="84"/>
      <c r="QWV29" s="84"/>
      <c r="QWW29" s="84"/>
      <c r="QWX29" s="84"/>
      <c r="QWY29" s="84"/>
      <c r="QWZ29" s="84"/>
      <c r="QXA29" s="84"/>
      <c r="QXB29" s="84"/>
      <c r="QXC29" s="84"/>
      <c r="QXD29" s="84"/>
      <c r="QXE29" s="84"/>
      <c r="QXF29" s="84"/>
      <c r="QXG29" s="84"/>
      <c r="QXH29" s="84"/>
      <c r="QXI29" s="84"/>
      <c r="QXJ29" s="84"/>
      <c r="QXK29" s="84"/>
      <c r="QXL29" s="84"/>
      <c r="QXM29" s="84"/>
      <c r="QXN29" s="84"/>
      <c r="QXO29" s="84"/>
      <c r="QXP29" s="84"/>
      <c r="QXQ29" s="84"/>
      <c r="QXR29" s="84"/>
      <c r="QXS29" s="84"/>
      <c r="QXT29" s="84"/>
      <c r="QXU29" s="84"/>
      <c r="QXV29" s="84"/>
      <c r="QXW29" s="84"/>
      <c r="QXX29" s="84"/>
      <c r="QXY29" s="84"/>
      <c r="QXZ29" s="84"/>
      <c r="QYA29" s="84"/>
      <c r="QYB29" s="84"/>
      <c r="QYC29" s="84"/>
      <c r="QYD29" s="84"/>
      <c r="QYE29" s="84"/>
      <c r="QYF29" s="84"/>
      <c r="QYG29" s="84"/>
      <c r="QYH29" s="84"/>
      <c r="QYI29" s="84"/>
      <c r="QYJ29" s="84"/>
      <c r="QYK29" s="84"/>
      <c r="QYL29" s="84"/>
      <c r="QYM29" s="84"/>
      <c r="QYN29" s="84"/>
      <c r="QYO29" s="84"/>
      <c r="QYP29" s="84"/>
      <c r="QYQ29" s="84"/>
      <c r="QYR29" s="84"/>
      <c r="QYS29" s="84"/>
      <c r="QYT29" s="84"/>
      <c r="QYU29" s="84"/>
      <c r="QYV29" s="84"/>
      <c r="QYW29" s="84"/>
      <c r="QYX29" s="84"/>
      <c r="QYY29" s="84"/>
      <c r="QYZ29" s="84"/>
      <c r="QZA29" s="84"/>
      <c r="QZB29" s="84"/>
      <c r="QZC29" s="84"/>
      <c r="QZD29" s="84"/>
      <c r="QZE29" s="84"/>
      <c r="QZF29" s="84"/>
      <c r="QZG29" s="84"/>
      <c r="QZH29" s="84"/>
      <c r="QZI29" s="84"/>
      <c r="QZJ29" s="84"/>
      <c r="QZK29" s="84"/>
      <c r="QZL29" s="84"/>
      <c r="QZM29" s="84"/>
      <c r="QZN29" s="84"/>
      <c r="QZO29" s="84"/>
      <c r="QZP29" s="84"/>
      <c r="QZQ29" s="84"/>
      <c r="QZR29" s="84"/>
      <c r="QZS29" s="84"/>
      <c r="QZT29" s="84"/>
      <c r="QZU29" s="84"/>
      <c r="QZV29" s="84"/>
      <c r="QZW29" s="84"/>
      <c r="QZX29" s="84"/>
      <c r="QZY29" s="84"/>
      <c r="QZZ29" s="84"/>
      <c r="RAA29" s="84"/>
      <c r="RAB29" s="84"/>
      <c r="RAC29" s="84"/>
      <c r="RAD29" s="84"/>
      <c r="RAE29" s="84"/>
      <c r="RAF29" s="84"/>
      <c r="RAG29" s="84"/>
      <c r="RAH29" s="84"/>
      <c r="RAI29" s="84"/>
      <c r="RAJ29" s="84"/>
      <c r="RAK29" s="84"/>
      <c r="RAL29" s="84"/>
      <c r="RAM29" s="84"/>
      <c r="RAN29" s="84"/>
      <c r="RAO29" s="84"/>
      <c r="RAP29" s="84"/>
      <c r="RAQ29" s="84"/>
      <c r="RAR29" s="84"/>
      <c r="RAS29" s="84"/>
      <c r="RAT29" s="84"/>
      <c r="RAU29" s="84"/>
      <c r="RAV29" s="84"/>
      <c r="RAW29" s="84"/>
      <c r="RAX29" s="84"/>
      <c r="RAY29" s="84"/>
      <c r="RAZ29" s="84"/>
      <c r="RBA29" s="84"/>
      <c r="RBB29" s="84"/>
      <c r="RBC29" s="84"/>
      <c r="RBD29" s="84"/>
      <c r="RBE29" s="84"/>
      <c r="RBF29" s="84"/>
      <c r="RBG29" s="84"/>
      <c r="RBH29" s="84"/>
      <c r="RBI29" s="84"/>
      <c r="RBJ29" s="84"/>
      <c r="RBK29" s="84"/>
      <c r="RBL29" s="84"/>
      <c r="RBM29" s="84"/>
      <c r="RBN29" s="84"/>
      <c r="RBO29" s="84"/>
      <c r="RBP29" s="84"/>
      <c r="RBQ29" s="84"/>
      <c r="RBR29" s="84"/>
      <c r="RBS29" s="84"/>
      <c r="RBT29" s="84"/>
      <c r="RBU29" s="84"/>
      <c r="RBV29" s="84"/>
      <c r="RBW29" s="84"/>
      <c r="RBX29" s="84"/>
      <c r="RBY29" s="84"/>
      <c r="RBZ29" s="84"/>
      <c r="RCA29" s="84"/>
      <c r="RCB29" s="84"/>
      <c r="RCC29" s="84"/>
      <c r="RCD29" s="84"/>
      <c r="RCE29" s="84"/>
      <c r="RCF29" s="84"/>
      <c r="RCG29" s="84"/>
      <c r="RCH29" s="84"/>
      <c r="RCI29" s="84"/>
      <c r="RCJ29" s="84"/>
      <c r="RCK29" s="84"/>
      <c r="RCL29" s="84"/>
      <c r="RCM29" s="84"/>
      <c r="RCN29" s="84"/>
      <c r="RCO29" s="84"/>
      <c r="RCP29" s="84"/>
      <c r="RCQ29" s="84"/>
      <c r="RCR29" s="84"/>
      <c r="RCS29" s="84"/>
      <c r="RCT29" s="84"/>
      <c r="RCU29" s="84"/>
      <c r="RCV29" s="84"/>
      <c r="RCW29" s="84"/>
      <c r="RCX29" s="84"/>
      <c r="RCY29" s="84"/>
      <c r="RCZ29" s="84"/>
      <c r="RDA29" s="84"/>
      <c r="RDB29" s="84"/>
      <c r="RDC29" s="84"/>
      <c r="RDD29" s="84"/>
      <c r="RDE29" s="84"/>
      <c r="RDF29" s="84"/>
      <c r="RDG29" s="84"/>
      <c r="RDH29" s="84"/>
      <c r="RDI29" s="84"/>
      <c r="RDJ29" s="84"/>
      <c r="RDK29" s="84"/>
      <c r="RDL29" s="84"/>
      <c r="RDM29" s="84"/>
      <c r="RDN29" s="84"/>
      <c r="RDO29" s="84"/>
      <c r="RDP29" s="84"/>
      <c r="RDQ29" s="84"/>
      <c r="RDR29" s="84"/>
      <c r="RDS29" s="84"/>
      <c r="RDT29" s="84"/>
      <c r="RDU29" s="84"/>
      <c r="RDV29" s="84"/>
      <c r="RDW29" s="84"/>
      <c r="RDX29" s="84"/>
      <c r="RDY29" s="84"/>
      <c r="RDZ29" s="84"/>
      <c r="REA29" s="84"/>
      <c r="REB29" s="84"/>
      <c r="REC29" s="84"/>
      <c r="RED29" s="84"/>
      <c r="REE29" s="84"/>
      <c r="REF29" s="84"/>
      <c r="REG29" s="84"/>
      <c r="REH29" s="84"/>
      <c r="REI29" s="84"/>
      <c r="REJ29" s="84"/>
      <c r="REK29" s="84"/>
      <c r="REL29" s="84"/>
      <c r="REM29" s="84"/>
      <c r="REN29" s="84"/>
      <c r="REO29" s="84"/>
      <c r="REP29" s="84"/>
      <c r="REQ29" s="84"/>
      <c r="RER29" s="84"/>
      <c r="RES29" s="84"/>
      <c r="RET29" s="84"/>
      <c r="REU29" s="84"/>
      <c r="REV29" s="84"/>
      <c r="REW29" s="84"/>
      <c r="REX29" s="84"/>
      <c r="REY29" s="84"/>
      <c r="REZ29" s="84"/>
      <c r="RFA29" s="84"/>
      <c r="RFB29" s="84"/>
      <c r="RFC29" s="84"/>
      <c r="RFD29" s="84"/>
      <c r="RFE29" s="84"/>
      <c r="RFF29" s="84"/>
      <c r="RFG29" s="84"/>
      <c r="RFH29" s="84"/>
      <c r="RFI29" s="84"/>
      <c r="RFJ29" s="84"/>
      <c r="RFK29" s="84"/>
      <c r="RFL29" s="84"/>
      <c r="RFM29" s="84"/>
      <c r="RFN29" s="84"/>
      <c r="RFO29" s="84"/>
      <c r="RFP29" s="84"/>
      <c r="RFQ29" s="84"/>
      <c r="RFR29" s="84"/>
      <c r="RFS29" s="84"/>
      <c r="RFT29" s="84"/>
      <c r="RFU29" s="84"/>
      <c r="RFV29" s="84"/>
      <c r="RFW29" s="84"/>
      <c r="RFX29" s="84"/>
      <c r="RFY29" s="84"/>
      <c r="RFZ29" s="84"/>
      <c r="RGA29" s="84"/>
      <c r="RGB29" s="84"/>
      <c r="RGC29" s="84"/>
      <c r="RGD29" s="84"/>
      <c r="RGE29" s="84"/>
      <c r="RGF29" s="84"/>
      <c r="RGG29" s="84"/>
      <c r="RGH29" s="84"/>
      <c r="RGI29" s="84"/>
      <c r="RGJ29" s="84"/>
      <c r="RGK29" s="84"/>
      <c r="RGL29" s="84"/>
      <c r="RGM29" s="84"/>
      <c r="RGN29" s="84"/>
      <c r="RGO29" s="84"/>
      <c r="RGP29" s="84"/>
      <c r="RGQ29" s="84"/>
      <c r="RGR29" s="84"/>
      <c r="RGS29" s="84"/>
      <c r="RGT29" s="84"/>
      <c r="RGU29" s="84"/>
      <c r="RGV29" s="84"/>
      <c r="RGW29" s="84"/>
      <c r="RGX29" s="84"/>
      <c r="RGY29" s="84"/>
      <c r="RGZ29" s="84"/>
      <c r="RHA29" s="84"/>
      <c r="RHB29" s="84"/>
      <c r="RHC29" s="84"/>
      <c r="RHD29" s="84"/>
      <c r="RHE29" s="84"/>
      <c r="RHF29" s="84"/>
      <c r="RHG29" s="84"/>
      <c r="RHH29" s="84"/>
      <c r="RHI29" s="84"/>
      <c r="RHJ29" s="84"/>
      <c r="RHK29" s="84"/>
      <c r="RHL29" s="84"/>
      <c r="RHM29" s="84"/>
      <c r="RHN29" s="84"/>
      <c r="RHO29" s="84"/>
      <c r="RHP29" s="84"/>
      <c r="RHQ29" s="84"/>
      <c r="RHR29" s="84"/>
      <c r="RHS29" s="84"/>
      <c r="RHT29" s="84"/>
      <c r="RHU29" s="84"/>
      <c r="RHV29" s="84"/>
      <c r="RHW29" s="84"/>
      <c r="RHX29" s="84"/>
      <c r="RHY29" s="84"/>
      <c r="RHZ29" s="84"/>
      <c r="RIA29" s="84"/>
      <c r="RIB29" s="84"/>
      <c r="RIC29" s="84"/>
      <c r="RID29" s="84"/>
      <c r="RIE29" s="84"/>
      <c r="RIF29" s="84"/>
      <c r="RIG29" s="84"/>
      <c r="RIH29" s="84"/>
      <c r="RII29" s="84"/>
      <c r="RIJ29" s="84"/>
      <c r="RIK29" s="84"/>
      <c r="RIL29" s="84"/>
      <c r="RIM29" s="84"/>
      <c r="RIN29" s="84"/>
      <c r="RIO29" s="84"/>
      <c r="RIP29" s="84"/>
      <c r="RIQ29" s="84"/>
      <c r="RIR29" s="84"/>
      <c r="RIS29" s="84"/>
      <c r="RIT29" s="84"/>
      <c r="RIU29" s="84"/>
      <c r="RIV29" s="84"/>
      <c r="RIW29" s="84"/>
      <c r="RIX29" s="84"/>
      <c r="RIY29" s="84"/>
      <c r="RIZ29" s="84"/>
      <c r="RJA29" s="84"/>
      <c r="RJB29" s="84"/>
      <c r="RJC29" s="84"/>
      <c r="RJD29" s="84"/>
      <c r="RJE29" s="84"/>
      <c r="RJF29" s="84"/>
      <c r="RJG29" s="84"/>
      <c r="RJH29" s="84"/>
      <c r="RJI29" s="84"/>
      <c r="RJJ29" s="84"/>
      <c r="RJK29" s="84"/>
      <c r="RJL29" s="84"/>
      <c r="RJM29" s="84"/>
      <c r="RJN29" s="84"/>
      <c r="RJO29" s="84"/>
      <c r="RJP29" s="84"/>
      <c r="RJQ29" s="84"/>
      <c r="RJR29" s="84"/>
      <c r="RJS29" s="84"/>
      <c r="RJT29" s="84"/>
      <c r="RJU29" s="84"/>
      <c r="RJV29" s="84"/>
      <c r="RJW29" s="84"/>
      <c r="RJX29" s="84"/>
      <c r="RJY29" s="84"/>
      <c r="RJZ29" s="84"/>
      <c r="RKA29" s="84"/>
      <c r="RKB29" s="84"/>
      <c r="RKC29" s="84"/>
      <c r="RKD29" s="84"/>
      <c r="RKE29" s="84"/>
      <c r="RKF29" s="84"/>
      <c r="RKG29" s="84"/>
      <c r="RKH29" s="84"/>
      <c r="RKI29" s="84"/>
      <c r="RKJ29" s="84"/>
      <c r="RKK29" s="84"/>
      <c r="RKL29" s="84"/>
      <c r="RKM29" s="84"/>
      <c r="RKN29" s="84"/>
      <c r="RKO29" s="84"/>
      <c r="RKP29" s="84"/>
      <c r="RKQ29" s="84"/>
      <c r="RKR29" s="84"/>
      <c r="RKS29" s="84"/>
      <c r="RKT29" s="84"/>
      <c r="RKU29" s="84"/>
      <c r="RKV29" s="84"/>
      <c r="RKW29" s="84"/>
      <c r="RKX29" s="84"/>
      <c r="RKY29" s="84"/>
      <c r="RKZ29" s="84"/>
      <c r="RLA29" s="84"/>
      <c r="RLB29" s="84"/>
      <c r="RLC29" s="84"/>
      <c r="RLD29" s="84"/>
      <c r="RLE29" s="84"/>
      <c r="RLF29" s="84"/>
      <c r="RLG29" s="84"/>
      <c r="RLH29" s="84"/>
      <c r="RLI29" s="84"/>
      <c r="RLJ29" s="84"/>
      <c r="RLK29" s="84"/>
      <c r="RLL29" s="84"/>
      <c r="RLM29" s="84"/>
      <c r="RLN29" s="84"/>
      <c r="RLO29" s="84"/>
      <c r="RLP29" s="84"/>
      <c r="RLQ29" s="84"/>
      <c r="RLR29" s="84"/>
      <c r="RLS29" s="84"/>
      <c r="RLT29" s="84"/>
      <c r="RLU29" s="84"/>
      <c r="RLV29" s="84"/>
      <c r="RLW29" s="84"/>
      <c r="RLX29" s="84"/>
      <c r="RLY29" s="84"/>
      <c r="RLZ29" s="84"/>
      <c r="RMA29" s="84"/>
      <c r="RMB29" s="84"/>
      <c r="RMC29" s="84"/>
      <c r="RMD29" s="84"/>
      <c r="RME29" s="84"/>
      <c r="RMF29" s="84"/>
      <c r="RMG29" s="84"/>
      <c r="RMH29" s="84"/>
      <c r="RMI29" s="84"/>
      <c r="RMJ29" s="84"/>
      <c r="RMK29" s="84"/>
      <c r="RML29" s="84"/>
      <c r="RMM29" s="84"/>
      <c r="RMN29" s="84"/>
      <c r="RMO29" s="84"/>
      <c r="RMP29" s="84"/>
      <c r="RMQ29" s="84"/>
      <c r="RMR29" s="84"/>
      <c r="RMS29" s="84"/>
      <c r="RMT29" s="84"/>
      <c r="RMU29" s="84"/>
      <c r="RMV29" s="84"/>
      <c r="RMW29" s="84"/>
      <c r="RMX29" s="84"/>
      <c r="RMY29" s="84"/>
      <c r="RMZ29" s="84"/>
      <c r="RNA29" s="84"/>
      <c r="RNB29" s="84"/>
      <c r="RNC29" s="84"/>
      <c r="RND29" s="84"/>
      <c r="RNE29" s="84"/>
      <c r="RNF29" s="84"/>
      <c r="RNG29" s="84"/>
      <c r="RNH29" s="84"/>
      <c r="RNI29" s="84"/>
      <c r="RNJ29" s="84"/>
      <c r="RNK29" s="84"/>
      <c r="RNL29" s="84"/>
      <c r="RNM29" s="84"/>
      <c r="RNN29" s="84"/>
      <c r="RNO29" s="84"/>
      <c r="RNP29" s="84"/>
      <c r="RNQ29" s="84"/>
      <c r="RNR29" s="84"/>
      <c r="RNS29" s="84"/>
      <c r="RNT29" s="84"/>
      <c r="RNU29" s="84"/>
      <c r="RNV29" s="84"/>
      <c r="RNW29" s="84"/>
      <c r="RNX29" s="84"/>
      <c r="RNY29" s="84"/>
      <c r="RNZ29" s="84"/>
      <c r="ROA29" s="84"/>
      <c r="ROB29" s="84"/>
      <c r="ROC29" s="84"/>
      <c r="ROD29" s="84"/>
      <c r="ROE29" s="84"/>
      <c r="ROF29" s="84"/>
      <c r="ROG29" s="84"/>
      <c r="ROH29" s="84"/>
      <c r="ROI29" s="84"/>
      <c r="ROJ29" s="84"/>
      <c r="ROK29" s="84"/>
      <c r="ROL29" s="84"/>
      <c r="ROM29" s="84"/>
      <c r="RON29" s="84"/>
      <c r="ROO29" s="84"/>
      <c r="ROP29" s="84"/>
      <c r="ROQ29" s="84"/>
      <c r="ROR29" s="84"/>
      <c r="ROS29" s="84"/>
      <c r="ROT29" s="84"/>
      <c r="ROU29" s="84"/>
      <c r="ROV29" s="84"/>
      <c r="ROW29" s="84"/>
      <c r="ROX29" s="84"/>
      <c r="ROY29" s="84"/>
      <c r="ROZ29" s="84"/>
      <c r="RPA29" s="84"/>
      <c r="RPB29" s="84"/>
      <c r="RPC29" s="84"/>
      <c r="RPD29" s="84"/>
      <c r="RPE29" s="84"/>
      <c r="RPF29" s="84"/>
      <c r="RPG29" s="84"/>
      <c r="RPH29" s="84"/>
      <c r="RPI29" s="84"/>
      <c r="RPJ29" s="84"/>
      <c r="RPK29" s="84"/>
      <c r="RPL29" s="84"/>
      <c r="RPM29" s="84"/>
      <c r="RPN29" s="84"/>
      <c r="RPO29" s="84"/>
      <c r="RPP29" s="84"/>
      <c r="RPQ29" s="84"/>
      <c r="RPR29" s="84"/>
      <c r="RPS29" s="84"/>
      <c r="RPT29" s="84"/>
      <c r="RPU29" s="84"/>
      <c r="RPV29" s="84"/>
      <c r="RPW29" s="84"/>
      <c r="RPX29" s="84"/>
      <c r="RPY29" s="84"/>
      <c r="RPZ29" s="84"/>
      <c r="RQA29" s="84"/>
      <c r="RQB29" s="84"/>
      <c r="RQC29" s="84"/>
      <c r="RQD29" s="84"/>
      <c r="RQE29" s="84"/>
      <c r="RQF29" s="84"/>
      <c r="RQG29" s="84"/>
      <c r="RQH29" s="84"/>
      <c r="RQI29" s="84"/>
      <c r="RQJ29" s="84"/>
      <c r="RQK29" s="84"/>
      <c r="RQL29" s="84"/>
      <c r="RQM29" s="84"/>
      <c r="RQN29" s="84"/>
      <c r="RQO29" s="84"/>
      <c r="RQP29" s="84"/>
      <c r="RQQ29" s="84"/>
      <c r="RQR29" s="84"/>
      <c r="RQS29" s="84"/>
      <c r="RQT29" s="84"/>
      <c r="RQU29" s="84"/>
      <c r="RQV29" s="84"/>
      <c r="RQW29" s="84"/>
      <c r="RQX29" s="84"/>
      <c r="RQY29" s="84"/>
      <c r="RQZ29" s="84"/>
      <c r="RRA29" s="84"/>
      <c r="RRB29" s="84"/>
      <c r="RRC29" s="84"/>
      <c r="RRD29" s="84"/>
      <c r="RRE29" s="84"/>
      <c r="RRF29" s="84"/>
      <c r="RRG29" s="84"/>
      <c r="RRH29" s="84"/>
      <c r="RRI29" s="84"/>
      <c r="RRJ29" s="84"/>
      <c r="RRK29" s="84"/>
      <c r="RRL29" s="84"/>
      <c r="RRM29" s="84"/>
      <c r="RRN29" s="84"/>
      <c r="RRO29" s="84"/>
      <c r="RRP29" s="84"/>
      <c r="RRQ29" s="84"/>
      <c r="RRR29" s="84"/>
      <c r="RRS29" s="84"/>
      <c r="RRT29" s="84"/>
      <c r="RRU29" s="84"/>
      <c r="RRV29" s="84"/>
      <c r="RRW29" s="84"/>
      <c r="RRX29" s="84"/>
      <c r="RRY29" s="84"/>
      <c r="RRZ29" s="84"/>
      <c r="RSA29" s="84"/>
      <c r="RSB29" s="84"/>
      <c r="RSC29" s="84"/>
      <c r="RSD29" s="84"/>
      <c r="RSE29" s="84"/>
      <c r="RSF29" s="84"/>
      <c r="RSG29" s="84"/>
      <c r="RSH29" s="84"/>
      <c r="RSI29" s="84"/>
      <c r="RSJ29" s="84"/>
      <c r="RSK29" s="84"/>
      <c r="RSL29" s="84"/>
      <c r="RSM29" s="84"/>
      <c r="RSN29" s="84"/>
      <c r="RSO29" s="84"/>
      <c r="RSP29" s="84"/>
      <c r="RSQ29" s="84"/>
      <c r="RSR29" s="84"/>
      <c r="RSS29" s="84"/>
      <c r="RST29" s="84"/>
      <c r="RSU29" s="84"/>
      <c r="RSV29" s="84"/>
      <c r="RSW29" s="84"/>
      <c r="RSX29" s="84"/>
      <c r="RSY29" s="84"/>
      <c r="RSZ29" s="84"/>
      <c r="RTA29" s="84"/>
      <c r="RTB29" s="84"/>
      <c r="RTC29" s="84"/>
      <c r="RTD29" s="84"/>
      <c r="RTE29" s="84"/>
      <c r="RTF29" s="84"/>
      <c r="RTG29" s="84"/>
      <c r="RTH29" s="84"/>
      <c r="RTI29" s="84"/>
      <c r="RTJ29" s="84"/>
      <c r="RTK29" s="84"/>
      <c r="RTL29" s="84"/>
      <c r="RTM29" s="84"/>
      <c r="RTN29" s="84"/>
      <c r="RTO29" s="84"/>
      <c r="RTP29" s="84"/>
      <c r="RTQ29" s="84"/>
      <c r="RTR29" s="84"/>
      <c r="RTS29" s="84"/>
      <c r="RTT29" s="84"/>
      <c r="RTU29" s="84"/>
      <c r="RTV29" s="84"/>
      <c r="RTW29" s="84"/>
      <c r="RTX29" s="84"/>
      <c r="RTY29" s="84"/>
      <c r="RTZ29" s="84"/>
      <c r="RUA29" s="84"/>
      <c r="RUB29" s="84"/>
      <c r="RUC29" s="84"/>
      <c r="RUD29" s="84"/>
      <c r="RUE29" s="84"/>
      <c r="RUF29" s="84"/>
      <c r="RUG29" s="84"/>
      <c r="RUH29" s="84"/>
      <c r="RUI29" s="84"/>
      <c r="RUJ29" s="84"/>
      <c r="RUK29" s="84"/>
      <c r="RUL29" s="84"/>
      <c r="RUM29" s="84"/>
      <c r="RUN29" s="84"/>
      <c r="RUO29" s="84"/>
      <c r="RUP29" s="84"/>
      <c r="RUQ29" s="84"/>
      <c r="RUR29" s="84"/>
      <c r="RUS29" s="84"/>
      <c r="RUT29" s="84"/>
      <c r="RUU29" s="84"/>
      <c r="RUV29" s="84"/>
      <c r="RUW29" s="84"/>
      <c r="RUX29" s="84"/>
      <c r="RUY29" s="84"/>
      <c r="RUZ29" s="84"/>
      <c r="RVA29" s="84"/>
      <c r="RVB29" s="84"/>
      <c r="RVC29" s="84"/>
      <c r="RVD29" s="84"/>
      <c r="RVE29" s="84"/>
      <c r="RVF29" s="84"/>
      <c r="RVG29" s="84"/>
      <c r="RVH29" s="84"/>
      <c r="RVI29" s="84"/>
      <c r="RVJ29" s="84"/>
      <c r="RVK29" s="84"/>
      <c r="RVL29" s="84"/>
      <c r="RVM29" s="84"/>
      <c r="RVN29" s="84"/>
      <c r="RVO29" s="84"/>
      <c r="RVP29" s="84"/>
      <c r="RVQ29" s="84"/>
      <c r="RVR29" s="84"/>
      <c r="RVS29" s="84"/>
      <c r="RVT29" s="84"/>
      <c r="RVU29" s="84"/>
      <c r="RVV29" s="84"/>
      <c r="RVW29" s="84"/>
      <c r="RVX29" s="84"/>
      <c r="RVY29" s="84"/>
      <c r="RVZ29" s="84"/>
      <c r="RWA29" s="84"/>
      <c r="RWB29" s="84"/>
      <c r="RWC29" s="84"/>
      <c r="RWD29" s="84"/>
      <c r="RWE29" s="84"/>
      <c r="RWF29" s="84"/>
      <c r="RWG29" s="84"/>
      <c r="RWH29" s="84"/>
      <c r="RWI29" s="84"/>
      <c r="RWJ29" s="84"/>
      <c r="RWK29" s="84"/>
      <c r="RWL29" s="84"/>
      <c r="RWM29" s="84"/>
      <c r="RWN29" s="84"/>
      <c r="RWO29" s="84"/>
      <c r="RWP29" s="84"/>
      <c r="RWQ29" s="84"/>
      <c r="RWR29" s="84"/>
      <c r="RWS29" s="84"/>
      <c r="RWT29" s="84"/>
      <c r="RWU29" s="84"/>
      <c r="RWV29" s="84"/>
      <c r="RWW29" s="84"/>
      <c r="RWX29" s="84"/>
      <c r="RWY29" s="84"/>
      <c r="RWZ29" s="84"/>
      <c r="RXA29" s="84"/>
      <c r="RXB29" s="84"/>
      <c r="RXC29" s="84"/>
      <c r="RXD29" s="84"/>
      <c r="RXE29" s="84"/>
      <c r="RXF29" s="84"/>
      <c r="RXG29" s="84"/>
      <c r="RXH29" s="84"/>
      <c r="RXI29" s="84"/>
      <c r="RXJ29" s="84"/>
      <c r="RXK29" s="84"/>
      <c r="RXL29" s="84"/>
      <c r="RXM29" s="84"/>
      <c r="RXN29" s="84"/>
      <c r="RXO29" s="84"/>
      <c r="RXP29" s="84"/>
      <c r="RXQ29" s="84"/>
      <c r="RXR29" s="84"/>
      <c r="RXS29" s="84"/>
      <c r="RXT29" s="84"/>
      <c r="RXU29" s="84"/>
      <c r="RXV29" s="84"/>
      <c r="RXW29" s="84"/>
      <c r="RXX29" s="84"/>
      <c r="RXY29" s="84"/>
      <c r="RXZ29" s="84"/>
      <c r="RYA29" s="84"/>
      <c r="RYB29" s="84"/>
      <c r="RYC29" s="84"/>
      <c r="RYD29" s="84"/>
      <c r="RYE29" s="84"/>
      <c r="RYF29" s="84"/>
      <c r="RYG29" s="84"/>
      <c r="RYH29" s="84"/>
      <c r="RYI29" s="84"/>
      <c r="RYJ29" s="84"/>
      <c r="RYK29" s="84"/>
      <c r="RYL29" s="84"/>
      <c r="RYM29" s="84"/>
      <c r="RYN29" s="84"/>
      <c r="RYO29" s="84"/>
      <c r="RYP29" s="84"/>
      <c r="RYQ29" s="84"/>
      <c r="RYR29" s="84"/>
      <c r="RYS29" s="84"/>
      <c r="RYT29" s="84"/>
      <c r="RYU29" s="84"/>
      <c r="RYV29" s="84"/>
      <c r="RYW29" s="84"/>
      <c r="RYX29" s="84"/>
      <c r="RYY29" s="84"/>
      <c r="RYZ29" s="84"/>
      <c r="RZA29" s="84"/>
      <c r="RZB29" s="84"/>
      <c r="RZC29" s="84"/>
      <c r="RZD29" s="84"/>
      <c r="RZE29" s="84"/>
      <c r="RZF29" s="84"/>
      <c r="RZG29" s="84"/>
      <c r="RZH29" s="84"/>
      <c r="RZI29" s="84"/>
      <c r="RZJ29" s="84"/>
      <c r="RZK29" s="84"/>
      <c r="RZL29" s="84"/>
      <c r="RZM29" s="84"/>
      <c r="RZN29" s="84"/>
      <c r="RZO29" s="84"/>
      <c r="RZP29" s="84"/>
      <c r="RZQ29" s="84"/>
      <c r="RZR29" s="84"/>
      <c r="RZS29" s="84"/>
      <c r="RZT29" s="84"/>
      <c r="RZU29" s="84"/>
      <c r="RZV29" s="84"/>
      <c r="RZW29" s="84"/>
      <c r="RZX29" s="84"/>
      <c r="RZY29" s="84"/>
      <c r="RZZ29" s="84"/>
      <c r="SAA29" s="84"/>
      <c r="SAB29" s="84"/>
      <c r="SAC29" s="84"/>
      <c r="SAD29" s="84"/>
      <c r="SAE29" s="84"/>
      <c r="SAF29" s="84"/>
      <c r="SAG29" s="84"/>
      <c r="SAH29" s="84"/>
      <c r="SAI29" s="84"/>
      <c r="SAJ29" s="84"/>
      <c r="SAK29" s="84"/>
      <c r="SAL29" s="84"/>
      <c r="SAM29" s="84"/>
      <c r="SAN29" s="84"/>
      <c r="SAO29" s="84"/>
      <c r="SAP29" s="84"/>
      <c r="SAQ29" s="84"/>
      <c r="SAR29" s="84"/>
      <c r="SAS29" s="84"/>
      <c r="SAT29" s="84"/>
      <c r="SAU29" s="84"/>
      <c r="SAV29" s="84"/>
      <c r="SAW29" s="84"/>
      <c r="SAX29" s="84"/>
      <c r="SAY29" s="84"/>
      <c r="SAZ29" s="84"/>
      <c r="SBA29" s="84"/>
      <c r="SBB29" s="84"/>
      <c r="SBC29" s="84"/>
      <c r="SBD29" s="84"/>
      <c r="SBE29" s="84"/>
      <c r="SBF29" s="84"/>
      <c r="SBG29" s="84"/>
      <c r="SBH29" s="84"/>
      <c r="SBI29" s="84"/>
      <c r="SBJ29" s="84"/>
      <c r="SBK29" s="84"/>
      <c r="SBL29" s="84"/>
      <c r="SBM29" s="84"/>
      <c r="SBN29" s="84"/>
      <c r="SBO29" s="84"/>
      <c r="SBP29" s="84"/>
      <c r="SBQ29" s="84"/>
      <c r="SBR29" s="84"/>
      <c r="SBS29" s="84"/>
      <c r="SBT29" s="84"/>
      <c r="SBU29" s="84"/>
      <c r="SBV29" s="84"/>
      <c r="SBW29" s="84"/>
      <c r="SBX29" s="84"/>
      <c r="SBY29" s="84"/>
      <c r="SBZ29" s="84"/>
      <c r="SCA29" s="84"/>
      <c r="SCB29" s="84"/>
      <c r="SCC29" s="84"/>
      <c r="SCD29" s="84"/>
      <c r="SCE29" s="84"/>
      <c r="SCF29" s="84"/>
      <c r="SCG29" s="84"/>
      <c r="SCH29" s="84"/>
      <c r="SCI29" s="84"/>
      <c r="SCJ29" s="84"/>
      <c r="SCK29" s="84"/>
      <c r="SCL29" s="84"/>
      <c r="SCM29" s="84"/>
      <c r="SCN29" s="84"/>
      <c r="SCO29" s="84"/>
      <c r="SCP29" s="84"/>
      <c r="SCQ29" s="84"/>
      <c r="SCR29" s="84"/>
      <c r="SCS29" s="84"/>
      <c r="SCT29" s="84"/>
      <c r="SCU29" s="84"/>
      <c r="SCV29" s="84"/>
      <c r="SCW29" s="84"/>
      <c r="SCX29" s="84"/>
      <c r="SCY29" s="84"/>
      <c r="SCZ29" s="84"/>
      <c r="SDA29" s="84"/>
      <c r="SDB29" s="84"/>
      <c r="SDC29" s="84"/>
      <c r="SDD29" s="84"/>
      <c r="SDE29" s="84"/>
      <c r="SDF29" s="84"/>
      <c r="SDG29" s="84"/>
      <c r="SDH29" s="84"/>
      <c r="SDI29" s="84"/>
      <c r="SDJ29" s="84"/>
      <c r="SDK29" s="84"/>
      <c r="SDL29" s="84"/>
      <c r="SDM29" s="84"/>
      <c r="SDN29" s="84"/>
      <c r="SDO29" s="84"/>
      <c r="SDP29" s="84"/>
      <c r="SDQ29" s="84"/>
      <c r="SDR29" s="84"/>
      <c r="SDS29" s="84"/>
      <c r="SDT29" s="84"/>
      <c r="SDU29" s="84"/>
      <c r="SDV29" s="84"/>
      <c r="SDW29" s="84"/>
      <c r="SDX29" s="84"/>
      <c r="SDY29" s="84"/>
      <c r="SDZ29" s="84"/>
      <c r="SEA29" s="84"/>
      <c r="SEB29" s="84"/>
      <c r="SEC29" s="84"/>
      <c r="SED29" s="84"/>
      <c r="SEE29" s="84"/>
      <c r="SEF29" s="84"/>
      <c r="SEG29" s="84"/>
      <c r="SEH29" s="84"/>
      <c r="SEI29" s="84"/>
      <c r="SEJ29" s="84"/>
      <c r="SEK29" s="84"/>
      <c r="SEL29" s="84"/>
      <c r="SEM29" s="84"/>
      <c r="SEN29" s="84"/>
      <c r="SEO29" s="84"/>
      <c r="SEP29" s="84"/>
      <c r="SEQ29" s="84"/>
      <c r="SER29" s="84"/>
      <c r="SES29" s="84"/>
      <c r="SET29" s="84"/>
      <c r="SEU29" s="84"/>
      <c r="SEV29" s="84"/>
      <c r="SEW29" s="84"/>
      <c r="SEX29" s="84"/>
      <c r="SEY29" s="84"/>
      <c r="SEZ29" s="84"/>
      <c r="SFA29" s="84"/>
      <c r="SFB29" s="84"/>
      <c r="SFC29" s="84"/>
      <c r="SFD29" s="84"/>
      <c r="SFE29" s="84"/>
      <c r="SFF29" s="84"/>
      <c r="SFG29" s="84"/>
      <c r="SFH29" s="84"/>
      <c r="SFI29" s="84"/>
      <c r="SFJ29" s="84"/>
      <c r="SFK29" s="84"/>
      <c r="SFL29" s="84"/>
      <c r="SFM29" s="84"/>
      <c r="SFN29" s="84"/>
      <c r="SFO29" s="84"/>
      <c r="SFP29" s="84"/>
      <c r="SFQ29" s="84"/>
      <c r="SFR29" s="84"/>
      <c r="SFS29" s="84"/>
      <c r="SFT29" s="84"/>
      <c r="SFU29" s="84"/>
      <c r="SFV29" s="84"/>
      <c r="SFW29" s="84"/>
      <c r="SFX29" s="84"/>
      <c r="SFY29" s="84"/>
      <c r="SFZ29" s="84"/>
      <c r="SGA29" s="84"/>
      <c r="SGB29" s="84"/>
      <c r="SGC29" s="84"/>
      <c r="SGD29" s="84"/>
      <c r="SGE29" s="84"/>
      <c r="SGF29" s="84"/>
      <c r="SGG29" s="84"/>
      <c r="SGH29" s="84"/>
      <c r="SGI29" s="84"/>
      <c r="SGJ29" s="84"/>
      <c r="SGK29" s="84"/>
      <c r="SGL29" s="84"/>
      <c r="SGM29" s="84"/>
      <c r="SGN29" s="84"/>
      <c r="SGO29" s="84"/>
      <c r="SGP29" s="84"/>
      <c r="SGQ29" s="84"/>
      <c r="SGR29" s="84"/>
      <c r="SGS29" s="84"/>
      <c r="SGT29" s="84"/>
      <c r="SGU29" s="84"/>
      <c r="SGV29" s="84"/>
      <c r="SGW29" s="84"/>
      <c r="SGX29" s="84"/>
      <c r="SGY29" s="84"/>
      <c r="SGZ29" s="84"/>
      <c r="SHA29" s="84"/>
      <c r="SHB29" s="84"/>
      <c r="SHC29" s="84"/>
      <c r="SHD29" s="84"/>
      <c r="SHE29" s="84"/>
      <c r="SHF29" s="84"/>
      <c r="SHG29" s="84"/>
      <c r="SHH29" s="84"/>
      <c r="SHI29" s="84"/>
      <c r="SHJ29" s="84"/>
      <c r="SHK29" s="84"/>
      <c r="SHL29" s="84"/>
      <c r="SHM29" s="84"/>
      <c r="SHN29" s="84"/>
      <c r="SHO29" s="84"/>
      <c r="SHP29" s="84"/>
      <c r="SHQ29" s="84"/>
      <c r="SHR29" s="84"/>
      <c r="SHS29" s="84"/>
      <c r="SHT29" s="84"/>
      <c r="SHU29" s="84"/>
      <c r="SHV29" s="84"/>
      <c r="SHW29" s="84"/>
      <c r="SHX29" s="84"/>
      <c r="SHY29" s="84"/>
      <c r="SHZ29" s="84"/>
      <c r="SIA29" s="84"/>
      <c r="SIB29" s="84"/>
      <c r="SIC29" s="84"/>
      <c r="SID29" s="84"/>
      <c r="SIE29" s="84"/>
      <c r="SIF29" s="84"/>
      <c r="SIG29" s="84"/>
      <c r="SIH29" s="84"/>
      <c r="SII29" s="84"/>
      <c r="SIJ29" s="84"/>
      <c r="SIK29" s="84"/>
      <c r="SIL29" s="84"/>
      <c r="SIM29" s="84"/>
      <c r="SIN29" s="84"/>
      <c r="SIO29" s="84"/>
      <c r="SIP29" s="84"/>
      <c r="SIQ29" s="84"/>
      <c r="SIR29" s="84"/>
      <c r="SIS29" s="84"/>
      <c r="SIT29" s="84"/>
      <c r="SIU29" s="84"/>
      <c r="SIV29" s="84"/>
      <c r="SIW29" s="84"/>
      <c r="SIX29" s="84"/>
      <c r="SIY29" s="84"/>
      <c r="SIZ29" s="84"/>
      <c r="SJA29" s="84"/>
      <c r="SJB29" s="84"/>
      <c r="SJC29" s="84"/>
      <c r="SJD29" s="84"/>
      <c r="SJE29" s="84"/>
      <c r="SJF29" s="84"/>
      <c r="SJG29" s="84"/>
      <c r="SJH29" s="84"/>
      <c r="SJI29" s="84"/>
      <c r="SJJ29" s="84"/>
      <c r="SJK29" s="84"/>
      <c r="SJL29" s="84"/>
      <c r="SJM29" s="84"/>
      <c r="SJN29" s="84"/>
      <c r="SJO29" s="84"/>
      <c r="SJP29" s="84"/>
      <c r="SJQ29" s="84"/>
      <c r="SJR29" s="84"/>
      <c r="SJS29" s="84"/>
      <c r="SJT29" s="84"/>
      <c r="SJU29" s="84"/>
      <c r="SJV29" s="84"/>
      <c r="SJW29" s="84"/>
      <c r="SJX29" s="84"/>
      <c r="SJY29" s="84"/>
      <c r="SJZ29" s="84"/>
      <c r="SKA29" s="84"/>
      <c r="SKB29" s="84"/>
      <c r="SKC29" s="84"/>
      <c r="SKD29" s="84"/>
      <c r="SKE29" s="84"/>
      <c r="SKF29" s="84"/>
      <c r="SKG29" s="84"/>
      <c r="SKH29" s="84"/>
      <c r="SKI29" s="84"/>
      <c r="SKJ29" s="84"/>
      <c r="SKK29" s="84"/>
      <c r="SKL29" s="84"/>
      <c r="SKM29" s="84"/>
      <c r="SKN29" s="84"/>
      <c r="SKO29" s="84"/>
      <c r="SKP29" s="84"/>
      <c r="SKQ29" s="84"/>
      <c r="SKR29" s="84"/>
      <c r="SKS29" s="84"/>
      <c r="SKT29" s="84"/>
      <c r="SKU29" s="84"/>
      <c r="SKV29" s="84"/>
      <c r="SKW29" s="84"/>
      <c r="SKX29" s="84"/>
      <c r="SKY29" s="84"/>
      <c r="SKZ29" s="84"/>
      <c r="SLA29" s="84"/>
      <c r="SLB29" s="84"/>
      <c r="SLC29" s="84"/>
      <c r="SLD29" s="84"/>
      <c r="SLE29" s="84"/>
      <c r="SLF29" s="84"/>
      <c r="SLG29" s="84"/>
      <c r="SLH29" s="84"/>
      <c r="SLI29" s="84"/>
      <c r="SLJ29" s="84"/>
      <c r="SLK29" s="84"/>
      <c r="SLL29" s="84"/>
      <c r="SLM29" s="84"/>
      <c r="SLN29" s="84"/>
      <c r="SLO29" s="84"/>
      <c r="SLP29" s="84"/>
      <c r="SLQ29" s="84"/>
      <c r="SLR29" s="84"/>
      <c r="SLS29" s="84"/>
      <c r="SLT29" s="84"/>
      <c r="SLU29" s="84"/>
      <c r="SLV29" s="84"/>
      <c r="SLW29" s="84"/>
      <c r="SLX29" s="84"/>
      <c r="SLY29" s="84"/>
      <c r="SLZ29" s="84"/>
      <c r="SMA29" s="84"/>
      <c r="SMB29" s="84"/>
      <c r="SMC29" s="84"/>
      <c r="SMD29" s="84"/>
      <c r="SME29" s="84"/>
      <c r="SMF29" s="84"/>
      <c r="SMG29" s="84"/>
      <c r="SMH29" s="84"/>
      <c r="SMI29" s="84"/>
      <c r="SMJ29" s="84"/>
      <c r="SMK29" s="84"/>
      <c r="SML29" s="84"/>
      <c r="SMM29" s="84"/>
      <c r="SMN29" s="84"/>
      <c r="SMO29" s="84"/>
      <c r="SMP29" s="84"/>
      <c r="SMQ29" s="84"/>
      <c r="SMR29" s="84"/>
      <c r="SMS29" s="84"/>
      <c r="SMT29" s="84"/>
      <c r="SMU29" s="84"/>
      <c r="SMV29" s="84"/>
      <c r="SMW29" s="84"/>
      <c r="SMX29" s="84"/>
      <c r="SMY29" s="84"/>
      <c r="SMZ29" s="84"/>
      <c r="SNA29" s="84"/>
      <c r="SNB29" s="84"/>
      <c r="SNC29" s="84"/>
      <c r="SND29" s="84"/>
      <c r="SNE29" s="84"/>
      <c r="SNF29" s="84"/>
      <c r="SNG29" s="84"/>
      <c r="SNH29" s="84"/>
      <c r="SNI29" s="84"/>
      <c r="SNJ29" s="84"/>
      <c r="SNK29" s="84"/>
      <c r="SNL29" s="84"/>
      <c r="SNM29" s="84"/>
      <c r="SNN29" s="84"/>
      <c r="SNO29" s="84"/>
      <c r="SNP29" s="84"/>
      <c r="SNQ29" s="84"/>
      <c r="SNR29" s="84"/>
      <c r="SNS29" s="84"/>
      <c r="SNT29" s="84"/>
      <c r="SNU29" s="84"/>
      <c r="SNV29" s="84"/>
      <c r="SNW29" s="84"/>
      <c r="SNX29" s="84"/>
      <c r="SNY29" s="84"/>
      <c r="SNZ29" s="84"/>
      <c r="SOA29" s="84"/>
      <c r="SOB29" s="84"/>
      <c r="SOC29" s="84"/>
      <c r="SOD29" s="84"/>
      <c r="SOE29" s="84"/>
      <c r="SOF29" s="84"/>
      <c r="SOG29" s="84"/>
      <c r="SOH29" s="84"/>
      <c r="SOI29" s="84"/>
      <c r="SOJ29" s="84"/>
      <c r="SOK29" s="84"/>
      <c r="SOL29" s="84"/>
      <c r="SOM29" s="84"/>
      <c r="SON29" s="84"/>
      <c r="SOO29" s="84"/>
      <c r="SOP29" s="84"/>
      <c r="SOQ29" s="84"/>
      <c r="SOR29" s="84"/>
      <c r="SOS29" s="84"/>
      <c r="SOT29" s="84"/>
      <c r="SOU29" s="84"/>
      <c r="SOV29" s="84"/>
      <c r="SOW29" s="84"/>
      <c r="SOX29" s="84"/>
      <c r="SOY29" s="84"/>
      <c r="SOZ29" s="84"/>
      <c r="SPA29" s="84"/>
      <c r="SPB29" s="84"/>
      <c r="SPC29" s="84"/>
      <c r="SPD29" s="84"/>
      <c r="SPE29" s="84"/>
      <c r="SPF29" s="84"/>
      <c r="SPG29" s="84"/>
      <c r="SPH29" s="84"/>
      <c r="SPI29" s="84"/>
      <c r="SPJ29" s="84"/>
      <c r="SPK29" s="84"/>
      <c r="SPL29" s="84"/>
      <c r="SPM29" s="84"/>
      <c r="SPN29" s="84"/>
      <c r="SPO29" s="84"/>
      <c r="SPP29" s="84"/>
      <c r="SPQ29" s="84"/>
      <c r="SPR29" s="84"/>
      <c r="SPS29" s="84"/>
      <c r="SPT29" s="84"/>
      <c r="SPU29" s="84"/>
      <c r="SPV29" s="84"/>
      <c r="SPW29" s="84"/>
      <c r="SPX29" s="84"/>
      <c r="SPY29" s="84"/>
      <c r="SPZ29" s="84"/>
      <c r="SQA29" s="84"/>
      <c r="SQB29" s="84"/>
      <c r="SQC29" s="84"/>
      <c r="SQD29" s="84"/>
      <c r="SQE29" s="84"/>
      <c r="SQF29" s="84"/>
      <c r="SQG29" s="84"/>
      <c r="SQH29" s="84"/>
      <c r="SQI29" s="84"/>
      <c r="SQJ29" s="84"/>
      <c r="SQK29" s="84"/>
      <c r="SQL29" s="84"/>
      <c r="SQM29" s="84"/>
      <c r="SQN29" s="84"/>
      <c r="SQO29" s="84"/>
      <c r="SQP29" s="84"/>
      <c r="SQQ29" s="84"/>
      <c r="SQR29" s="84"/>
      <c r="SQS29" s="84"/>
      <c r="SQT29" s="84"/>
      <c r="SQU29" s="84"/>
      <c r="SQV29" s="84"/>
      <c r="SQW29" s="84"/>
      <c r="SQX29" s="84"/>
      <c r="SQY29" s="84"/>
      <c r="SQZ29" s="84"/>
      <c r="SRA29" s="84"/>
      <c r="SRB29" s="84"/>
      <c r="SRC29" s="84"/>
      <c r="SRD29" s="84"/>
      <c r="SRE29" s="84"/>
      <c r="SRF29" s="84"/>
      <c r="SRG29" s="84"/>
      <c r="SRH29" s="84"/>
      <c r="SRI29" s="84"/>
      <c r="SRJ29" s="84"/>
      <c r="SRK29" s="84"/>
      <c r="SRL29" s="84"/>
      <c r="SRM29" s="84"/>
      <c r="SRN29" s="84"/>
      <c r="SRO29" s="84"/>
      <c r="SRP29" s="84"/>
      <c r="SRQ29" s="84"/>
      <c r="SRR29" s="84"/>
      <c r="SRS29" s="84"/>
      <c r="SRT29" s="84"/>
      <c r="SRU29" s="84"/>
      <c r="SRV29" s="84"/>
      <c r="SRW29" s="84"/>
      <c r="SRX29" s="84"/>
      <c r="SRY29" s="84"/>
      <c r="SRZ29" s="84"/>
      <c r="SSA29" s="84"/>
      <c r="SSB29" s="84"/>
      <c r="SSC29" s="84"/>
      <c r="SSD29" s="84"/>
      <c r="SSE29" s="84"/>
      <c r="SSF29" s="84"/>
      <c r="SSG29" s="84"/>
      <c r="SSH29" s="84"/>
      <c r="SSI29" s="84"/>
      <c r="SSJ29" s="84"/>
      <c r="SSK29" s="84"/>
      <c r="SSL29" s="84"/>
      <c r="SSM29" s="84"/>
      <c r="SSN29" s="84"/>
      <c r="SSO29" s="84"/>
      <c r="SSP29" s="84"/>
      <c r="SSQ29" s="84"/>
      <c r="SSR29" s="84"/>
      <c r="SSS29" s="84"/>
      <c r="SST29" s="84"/>
      <c r="SSU29" s="84"/>
      <c r="SSV29" s="84"/>
      <c r="SSW29" s="84"/>
      <c r="SSX29" s="84"/>
      <c r="SSY29" s="84"/>
      <c r="SSZ29" s="84"/>
      <c r="STA29" s="84"/>
      <c r="STB29" s="84"/>
      <c r="STC29" s="84"/>
      <c r="STD29" s="84"/>
      <c r="STE29" s="84"/>
      <c r="STF29" s="84"/>
      <c r="STG29" s="84"/>
      <c r="STH29" s="84"/>
      <c r="STI29" s="84"/>
      <c r="STJ29" s="84"/>
      <c r="STK29" s="84"/>
      <c r="STL29" s="84"/>
      <c r="STM29" s="84"/>
      <c r="STN29" s="84"/>
      <c r="STO29" s="84"/>
      <c r="STP29" s="84"/>
      <c r="STQ29" s="84"/>
      <c r="STR29" s="84"/>
      <c r="STS29" s="84"/>
      <c r="STT29" s="84"/>
      <c r="STU29" s="84"/>
      <c r="STV29" s="84"/>
      <c r="STW29" s="84"/>
      <c r="STX29" s="84"/>
      <c r="STY29" s="84"/>
      <c r="STZ29" s="84"/>
      <c r="SUA29" s="84"/>
      <c r="SUB29" s="84"/>
      <c r="SUC29" s="84"/>
      <c r="SUD29" s="84"/>
      <c r="SUE29" s="84"/>
      <c r="SUF29" s="84"/>
      <c r="SUG29" s="84"/>
      <c r="SUH29" s="84"/>
      <c r="SUI29" s="84"/>
      <c r="SUJ29" s="84"/>
      <c r="SUK29" s="84"/>
      <c r="SUL29" s="84"/>
      <c r="SUM29" s="84"/>
      <c r="SUN29" s="84"/>
      <c r="SUO29" s="84"/>
      <c r="SUP29" s="84"/>
      <c r="SUQ29" s="84"/>
      <c r="SUR29" s="84"/>
      <c r="SUS29" s="84"/>
      <c r="SUT29" s="84"/>
      <c r="SUU29" s="84"/>
      <c r="SUV29" s="84"/>
      <c r="SUW29" s="84"/>
      <c r="SUX29" s="84"/>
      <c r="SUY29" s="84"/>
      <c r="SUZ29" s="84"/>
      <c r="SVA29" s="84"/>
      <c r="SVB29" s="84"/>
      <c r="SVC29" s="84"/>
      <c r="SVD29" s="84"/>
      <c r="SVE29" s="84"/>
      <c r="SVF29" s="84"/>
      <c r="SVG29" s="84"/>
      <c r="SVH29" s="84"/>
      <c r="SVI29" s="84"/>
      <c r="SVJ29" s="84"/>
      <c r="SVK29" s="84"/>
      <c r="SVL29" s="84"/>
      <c r="SVM29" s="84"/>
      <c r="SVN29" s="84"/>
      <c r="SVO29" s="84"/>
      <c r="SVP29" s="84"/>
      <c r="SVQ29" s="84"/>
      <c r="SVR29" s="84"/>
      <c r="SVS29" s="84"/>
      <c r="SVT29" s="84"/>
      <c r="SVU29" s="84"/>
      <c r="SVV29" s="84"/>
      <c r="SVW29" s="84"/>
      <c r="SVX29" s="84"/>
      <c r="SVY29" s="84"/>
      <c r="SVZ29" s="84"/>
      <c r="SWA29" s="84"/>
      <c r="SWB29" s="84"/>
      <c r="SWC29" s="84"/>
      <c r="SWD29" s="84"/>
      <c r="SWE29" s="84"/>
      <c r="SWF29" s="84"/>
      <c r="SWG29" s="84"/>
      <c r="SWH29" s="84"/>
      <c r="SWI29" s="84"/>
      <c r="SWJ29" s="84"/>
      <c r="SWK29" s="84"/>
      <c r="SWL29" s="84"/>
      <c r="SWM29" s="84"/>
      <c r="SWN29" s="84"/>
      <c r="SWO29" s="84"/>
      <c r="SWP29" s="84"/>
      <c r="SWQ29" s="84"/>
      <c r="SWR29" s="84"/>
      <c r="SWS29" s="84"/>
      <c r="SWT29" s="84"/>
      <c r="SWU29" s="84"/>
      <c r="SWV29" s="84"/>
      <c r="SWW29" s="84"/>
      <c r="SWX29" s="84"/>
      <c r="SWY29" s="84"/>
      <c r="SWZ29" s="84"/>
      <c r="SXA29" s="84"/>
      <c r="SXB29" s="84"/>
      <c r="SXC29" s="84"/>
      <c r="SXD29" s="84"/>
      <c r="SXE29" s="84"/>
      <c r="SXF29" s="84"/>
      <c r="SXG29" s="84"/>
      <c r="SXH29" s="84"/>
      <c r="SXI29" s="84"/>
      <c r="SXJ29" s="84"/>
      <c r="SXK29" s="84"/>
      <c r="SXL29" s="84"/>
      <c r="SXM29" s="84"/>
      <c r="SXN29" s="84"/>
      <c r="SXO29" s="84"/>
      <c r="SXP29" s="84"/>
      <c r="SXQ29" s="84"/>
      <c r="SXR29" s="84"/>
      <c r="SXS29" s="84"/>
      <c r="SXT29" s="84"/>
      <c r="SXU29" s="84"/>
      <c r="SXV29" s="84"/>
      <c r="SXW29" s="84"/>
      <c r="SXX29" s="84"/>
      <c r="SXY29" s="84"/>
      <c r="SXZ29" s="84"/>
      <c r="SYA29" s="84"/>
      <c r="SYB29" s="84"/>
      <c r="SYC29" s="84"/>
      <c r="SYD29" s="84"/>
      <c r="SYE29" s="84"/>
      <c r="SYF29" s="84"/>
      <c r="SYG29" s="84"/>
      <c r="SYH29" s="84"/>
      <c r="SYI29" s="84"/>
      <c r="SYJ29" s="84"/>
      <c r="SYK29" s="84"/>
      <c r="SYL29" s="84"/>
      <c r="SYM29" s="84"/>
      <c r="SYN29" s="84"/>
      <c r="SYO29" s="84"/>
      <c r="SYP29" s="84"/>
      <c r="SYQ29" s="84"/>
      <c r="SYR29" s="84"/>
      <c r="SYS29" s="84"/>
      <c r="SYT29" s="84"/>
      <c r="SYU29" s="84"/>
      <c r="SYV29" s="84"/>
      <c r="SYW29" s="84"/>
      <c r="SYX29" s="84"/>
      <c r="SYY29" s="84"/>
      <c r="SYZ29" s="84"/>
      <c r="SZA29" s="84"/>
      <c r="SZB29" s="84"/>
      <c r="SZC29" s="84"/>
      <c r="SZD29" s="84"/>
      <c r="SZE29" s="84"/>
      <c r="SZF29" s="84"/>
      <c r="SZG29" s="84"/>
      <c r="SZH29" s="84"/>
      <c r="SZI29" s="84"/>
      <c r="SZJ29" s="84"/>
      <c r="SZK29" s="84"/>
      <c r="SZL29" s="84"/>
      <c r="SZM29" s="84"/>
      <c r="SZN29" s="84"/>
      <c r="SZO29" s="84"/>
      <c r="SZP29" s="84"/>
      <c r="SZQ29" s="84"/>
      <c r="SZR29" s="84"/>
      <c r="SZS29" s="84"/>
      <c r="SZT29" s="84"/>
      <c r="SZU29" s="84"/>
      <c r="SZV29" s="84"/>
      <c r="SZW29" s="84"/>
      <c r="SZX29" s="84"/>
      <c r="SZY29" s="84"/>
      <c r="SZZ29" s="84"/>
      <c r="TAA29" s="84"/>
      <c r="TAB29" s="84"/>
      <c r="TAC29" s="84"/>
      <c r="TAD29" s="84"/>
      <c r="TAE29" s="84"/>
      <c r="TAF29" s="84"/>
      <c r="TAG29" s="84"/>
      <c r="TAH29" s="84"/>
      <c r="TAI29" s="84"/>
      <c r="TAJ29" s="84"/>
      <c r="TAK29" s="84"/>
      <c r="TAL29" s="84"/>
      <c r="TAM29" s="84"/>
      <c r="TAN29" s="84"/>
      <c r="TAO29" s="84"/>
      <c r="TAP29" s="84"/>
      <c r="TAQ29" s="84"/>
      <c r="TAR29" s="84"/>
      <c r="TAS29" s="84"/>
      <c r="TAT29" s="84"/>
      <c r="TAU29" s="84"/>
      <c r="TAV29" s="84"/>
      <c r="TAW29" s="84"/>
      <c r="TAX29" s="84"/>
      <c r="TAY29" s="84"/>
      <c r="TAZ29" s="84"/>
      <c r="TBA29" s="84"/>
      <c r="TBB29" s="84"/>
      <c r="TBC29" s="84"/>
      <c r="TBD29" s="84"/>
      <c r="TBE29" s="84"/>
      <c r="TBF29" s="84"/>
      <c r="TBG29" s="84"/>
      <c r="TBH29" s="84"/>
      <c r="TBI29" s="84"/>
      <c r="TBJ29" s="84"/>
      <c r="TBK29" s="84"/>
      <c r="TBL29" s="84"/>
      <c r="TBM29" s="84"/>
      <c r="TBN29" s="84"/>
      <c r="TBO29" s="84"/>
      <c r="TBP29" s="84"/>
      <c r="TBQ29" s="84"/>
      <c r="TBR29" s="84"/>
      <c r="TBS29" s="84"/>
      <c r="TBT29" s="84"/>
      <c r="TBU29" s="84"/>
      <c r="TBV29" s="84"/>
      <c r="TBW29" s="84"/>
      <c r="TBX29" s="84"/>
      <c r="TBY29" s="84"/>
      <c r="TBZ29" s="84"/>
      <c r="TCA29" s="84"/>
      <c r="TCB29" s="84"/>
      <c r="TCC29" s="84"/>
      <c r="TCD29" s="84"/>
      <c r="TCE29" s="84"/>
      <c r="TCF29" s="84"/>
      <c r="TCG29" s="84"/>
      <c r="TCH29" s="84"/>
      <c r="TCI29" s="84"/>
      <c r="TCJ29" s="84"/>
      <c r="TCK29" s="84"/>
      <c r="TCL29" s="84"/>
      <c r="TCM29" s="84"/>
      <c r="TCN29" s="84"/>
      <c r="TCO29" s="84"/>
      <c r="TCP29" s="84"/>
      <c r="TCQ29" s="84"/>
      <c r="TCR29" s="84"/>
      <c r="TCS29" s="84"/>
      <c r="TCT29" s="84"/>
      <c r="TCU29" s="84"/>
      <c r="TCV29" s="84"/>
      <c r="TCW29" s="84"/>
      <c r="TCX29" s="84"/>
      <c r="TCY29" s="84"/>
      <c r="TCZ29" s="84"/>
      <c r="TDA29" s="84"/>
      <c r="TDB29" s="84"/>
      <c r="TDC29" s="84"/>
      <c r="TDD29" s="84"/>
      <c r="TDE29" s="84"/>
      <c r="TDF29" s="84"/>
      <c r="TDG29" s="84"/>
      <c r="TDH29" s="84"/>
      <c r="TDI29" s="84"/>
      <c r="TDJ29" s="84"/>
      <c r="TDK29" s="84"/>
      <c r="TDL29" s="84"/>
      <c r="TDM29" s="84"/>
      <c r="TDN29" s="84"/>
      <c r="TDO29" s="84"/>
      <c r="TDP29" s="84"/>
      <c r="TDQ29" s="84"/>
      <c r="TDR29" s="84"/>
      <c r="TDS29" s="84"/>
      <c r="TDT29" s="84"/>
      <c r="TDU29" s="84"/>
      <c r="TDV29" s="84"/>
      <c r="TDW29" s="84"/>
      <c r="TDX29" s="84"/>
      <c r="TDY29" s="84"/>
      <c r="TDZ29" s="84"/>
      <c r="TEA29" s="84"/>
      <c r="TEB29" s="84"/>
      <c r="TEC29" s="84"/>
      <c r="TED29" s="84"/>
      <c r="TEE29" s="84"/>
      <c r="TEF29" s="84"/>
      <c r="TEG29" s="84"/>
      <c r="TEH29" s="84"/>
      <c r="TEI29" s="84"/>
      <c r="TEJ29" s="84"/>
      <c r="TEK29" s="84"/>
      <c r="TEL29" s="84"/>
      <c r="TEM29" s="84"/>
      <c r="TEN29" s="84"/>
      <c r="TEO29" s="84"/>
      <c r="TEP29" s="84"/>
      <c r="TEQ29" s="84"/>
      <c r="TER29" s="84"/>
      <c r="TES29" s="84"/>
      <c r="TET29" s="84"/>
      <c r="TEU29" s="84"/>
      <c r="TEV29" s="84"/>
      <c r="TEW29" s="84"/>
      <c r="TEX29" s="84"/>
      <c r="TEY29" s="84"/>
      <c r="TEZ29" s="84"/>
      <c r="TFA29" s="84"/>
      <c r="TFB29" s="84"/>
      <c r="TFC29" s="84"/>
      <c r="TFD29" s="84"/>
      <c r="TFE29" s="84"/>
      <c r="TFF29" s="84"/>
      <c r="TFG29" s="84"/>
      <c r="TFH29" s="84"/>
      <c r="TFI29" s="84"/>
      <c r="TFJ29" s="84"/>
      <c r="TFK29" s="84"/>
      <c r="TFL29" s="84"/>
      <c r="TFM29" s="84"/>
      <c r="TFN29" s="84"/>
      <c r="TFO29" s="84"/>
      <c r="TFP29" s="84"/>
      <c r="TFQ29" s="84"/>
      <c r="TFR29" s="84"/>
      <c r="TFS29" s="84"/>
      <c r="TFT29" s="84"/>
      <c r="TFU29" s="84"/>
      <c r="TFV29" s="84"/>
      <c r="TFW29" s="84"/>
      <c r="TFX29" s="84"/>
      <c r="TFY29" s="84"/>
      <c r="TFZ29" s="84"/>
      <c r="TGA29" s="84"/>
      <c r="TGB29" s="84"/>
      <c r="TGC29" s="84"/>
      <c r="TGD29" s="84"/>
      <c r="TGE29" s="84"/>
      <c r="TGF29" s="84"/>
      <c r="TGG29" s="84"/>
      <c r="TGH29" s="84"/>
      <c r="TGI29" s="84"/>
      <c r="TGJ29" s="84"/>
      <c r="TGK29" s="84"/>
      <c r="TGL29" s="84"/>
      <c r="TGM29" s="84"/>
      <c r="TGN29" s="84"/>
      <c r="TGO29" s="84"/>
      <c r="TGP29" s="84"/>
      <c r="TGQ29" s="84"/>
      <c r="TGR29" s="84"/>
      <c r="TGS29" s="84"/>
      <c r="TGT29" s="84"/>
      <c r="TGU29" s="84"/>
      <c r="TGV29" s="84"/>
      <c r="TGW29" s="84"/>
      <c r="TGX29" s="84"/>
      <c r="TGY29" s="84"/>
      <c r="TGZ29" s="84"/>
      <c r="THA29" s="84"/>
      <c r="THB29" s="84"/>
      <c r="THC29" s="84"/>
      <c r="THD29" s="84"/>
      <c r="THE29" s="84"/>
      <c r="THF29" s="84"/>
      <c r="THG29" s="84"/>
      <c r="THH29" s="84"/>
      <c r="THI29" s="84"/>
      <c r="THJ29" s="84"/>
      <c r="THK29" s="84"/>
      <c r="THL29" s="84"/>
      <c r="THM29" s="84"/>
      <c r="THN29" s="84"/>
      <c r="THO29" s="84"/>
      <c r="THP29" s="84"/>
      <c r="THQ29" s="84"/>
      <c r="THR29" s="84"/>
      <c r="THS29" s="84"/>
      <c r="THT29" s="84"/>
      <c r="THU29" s="84"/>
      <c r="THV29" s="84"/>
      <c r="THW29" s="84"/>
      <c r="THX29" s="84"/>
      <c r="THY29" s="84"/>
      <c r="THZ29" s="84"/>
      <c r="TIA29" s="84"/>
      <c r="TIB29" s="84"/>
      <c r="TIC29" s="84"/>
      <c r="TID29" s="84"/>
      <c r="TIE29" s="84"/>
      <c r="TIF29" s="84"/>
      <c r="TIG29" s="84"/>
      <c r="TIH29" s="84"/>
      <c r="TII29" s="84"/>
      <c r="TIJ29" s="84"/>
      <c r="TIK29" s="84"/>
      <c r="TIL29" s="84"/>
      <c r="TIM29" s="84"/>
      <c r="TIN29" s="84"/>
      <c r="TIO29" s="84"/>
      <c r="TIP29" s="84"/>
      <c r="TIQ29" s="84"/>
      <c r="TIR29" s="84"/>
      <c r="TIS29" s="84"/>
      <c r="TIT29" s="84"/>
      <c r="TIU29" s="84"/>
      <c r="TIV29" s="84"/>
      <c r="TIW29" s="84"/>
      <c r="TIX29" s="84"/>
      <c r="TIY29" s="84"/>
      <c r="TIZ29" s="84"/>
      <c r="TJA29" s="84"/>
      <c r="TJB29" s="84"/>
      <c r="TJC29" s="84"/>
      <c r="TJD29" s="84"/>
      <c r="TJE29" s="84"/>
      <c r="TJF29" s="84"/>
      <c r="TJG29" s="84"/>
      <c r="TJH29" s="84"/>
      <c r="TJI29" s="84"/>
      <c r="TJJ29" s="84"/>
      <c r="TJK29" s="84"/>
      <c r="TJL29" s="84"/>
      <c r="TJM29" s="84"/>
      <c r="TJN29" s="84"/>
      <c r="TJO29" s="84"/>
      <c r="TJP29" s="84"/>
      <c r="TJQ29" s="84"/>
      <c r="TJR29" s="84"/>
      <c r="TJS29" s="84"/>
      <c r="TJT29" s="84"/>
      <c r="TJU29" s="84"/>
      <c r="TJV29" s="84"/>
      <c r="TJW29" s="84"/>
      <c r="TJX29" s="84"/>
      <c r="TJY29" s="84"/>
      <c r="TJZ29" s="84"/>
      <c r="TKA29" s="84"/>
      <c r="TKB29" s="84"/>
      <c r="TKC29" s="84"/>
      <c r="TKD29" s="84"/>
      <c r="TKE29" s="84"/>
      <c r="TKF29" s="84"/>
      <c r="TKG29" s="84"/>
      <c r="TKH29" s="84"/>
      <c r="TKI29" s="84"/>
      <c r="TKJ29" s="84"/>
      <c r="TKK29" s="84"/>
      <c r="TKL29" s="84"/>
      <c r="TKM29" s="84"/>
      <c r="TKN29" s="84"/>
      <c r="TKO29" s="84"/>
      <c r="TKP29" s="84"/>
      <c r="TKQ29" s="84"/>
      <c r="TKR29" s="84"/>
      <c r="TKS29" s="84"/>
      <c r="TKT29" s="84"/>
      <c r="TKU29" s="84"/>
      <c r="TKV29" s="84"/>
      <c r="TKW29" s="84"/>
      <c r="TKX29" s="84"/>
      <c r="TKY29" s="84"/>
      <c r="TKZ29" s="84"/>
      <c r="TLA29" s="84"/>
      <c r="TLB29" s="84"/>
      <c r="TLC29" s="84"/>
      <c r="TLD29" s="84"/>
      <c r="TLE29" s="84"/>
      <c r="TLF29" s="84"/>
      <c r="TLG29" s="84"/>
      <c r="TLH29" s="84"/>
      <c r="TLI29" s="84"/>
      <c r="TLJ29" s="84"/>
      <c r="TLK29" s="84"/>
      <c r="TLL29" s="84"/>
      <c r="TLM29" s="84"/>
      <c r="TLN29" s="84"/>
      <c r="TLO29" s="84"/>
      <c r="TLP29" s="84"/>
      <c r="TLQ29" s="84"/>
      <c r="TLR29" s="84"/>
      <c r="TLS29" s="84"/>
      <c r="TLT29" s="84"/>
      <c r="TLU29" s="84"/>
      <c r="TLV29" s="84"/>
      <c r="TLW29" s="84"/>
      <c r="TLX29" s="84"/>
      <c r="TLY29" s="84"/>
      <c r="TLZ29" s="84"/>
      <c r="TMA29" s="84"/>
      <c r="TMB29" s="84"/>
      <c r="TMC29" s="84"/>
      <c r="TMD29" s="84"/>
      <c r="TME29" s="84"/>
      <c r="TMF29" s="84"/>
      <c r="TMG29" s="84"/>
      <c r="TMH29" s="84"/>
      <c r="TMI29" s="84"/>
      <c r="TMJ29" s="84"/>
      <c r="TMK29" s="84"/>
      <c r="TML29" s="84"/>
      <c r="TMM29" s="84"/>
      <c r="TMN29" s="84"/>
      <c r="TMO29" s="84"/>
      <c r="TMP29" s="84"/>
      <c r="TMQ29" s="84"/>
      <c r="TMR29" s="84"/>
      <c r="TMS29" s="84"/>
      <c r="TMT29" s="84"/>
      <c r="TMU29" s="84"/>
      <c r="TMV29" s="84"/>
      <c r="TMW29" s="84"/>
      <c r="TMX29" s="84"/>
      <c r="TMY29" s="84"/>
      <c r="TMZ29" s="84"/>
      <c r="TNA29" s="84"/>
      <c r="TNB29" s="84"/>
      <c r="TNC29" s="84"/>
      <c r="TND29" s="84"/>
      <c r="TNE29" s="84"/>
      <c r="TNF29" s="84"/>
      <c r="TNG29" s="84"/>
      <c r="TNH29" s="84"/>
      <c r="TNI29" s="84"/>
      <c r="TNJ29" s="84"/>
      <c r="TNK29" s="84"/>
      <c r="TNL29" s="84"/>
      <c r="TNM29" s="84"/>
      <c r="TNN29" s="84"/>
      <c r="TNO29" s="84"/>
      <c r="TNP29" s="84"/>
      <c r="TNQ29" s="84"/>
      <c r="TNR29" s="84"/>
      <c r="TNS29" s="84"/>
      <c r="TNT29" s="84"/>
      <c r="TNU29" s="84"/>
      <c r="TNV29" s="84"/>
      <c r="TNW29" s="84"/>
      <c r="TNX29" s="84"/>
      <c r="TNY29" s="84"/>
      <c r="TNZ29" s="84"/>
      <c r="TOA29" s="84"/>
      <c r="TOB29" s="84"/>
      <c r="TOC29" s="84"/>
      <c r="TOD29" s="84"/>
      <c r="TOE29" s="84"/>
      <c r="TOF29" s="84"/>
      <c r="TOG29" s="84"/>
      <c r="TOH29" s="84"/>
      <c r="TOI29" s="84"/>
      <c r="TOJ29" s="84"/>
      <c r="TOK29" s="84"/>
      <c r="TOL29" s="84"/>
      <c r="TOM29" s="84"/>
      <c r="TON29" s="84"/>
      <c r="TOO29" s="84"/>
      <c r="TOP29" s="84"/>
      <c r="TOQ29" s="84"/>
      <c r="TOR29" s="84"/>
      <c r="TOS29" s="84"/>
      <c r="TOT29" s="84"/>
      <c r="TOU29" s="84"/>
      <c r="TOV29" s="84"/>
      <c r="TOW29" s="84"/>
      <c r="TOX29" s="84"/>
      <c r="TOY29" s="84"/>
      <c r="TOZ29" s="84"/>
      <c r="TPA29" s="84"/>
      <c r="TPB29" s="84"/>
      <c r="TPC29" s="84"/>
      <c r="TPD29" s="84"/>
      <c r="TPE29" s="84"/>
      <c r="TPF29" s="84"/>
      <c r="TPG29" s="84"/>
      <c r="TPH29" s="84"/>
      <c r="TPI29" s="84"/>
      <c r="TPJ29" s="84"/>
      <c r="TPK29" s="84"/>
      <c r="TPL29" s="84"/>
      <c r="TPM29" s="84"/>
      <c r="TPN29" s="84"/>
      <c r="TPO29" s="84"/>
      <c r="TPP29" s="84"/>
      <c r="TPQ29" s="84"/>
      <c r="TPR29" s="84"/>
      <c r="TPS29" s="84"/>
      <c r="TPT29" s="84"/>
      <c r="TPU29" s="84"/>
      <c r="TPV29" s="84"/>
      <c r="TPW29" s="84"/>
      <c r="TPX29" s="84"/>
      <c r="TPY29" s="84"/>
      <c r="TPZ29" s="84"/>
      <c r="TQA29" s="84"/>
      <c r="TQB29" s="84"/>
      <c r="TQC29" s="84"/>
      <c r="TQD29" s="84"/>
      <c r="TQE29" s="84"/>
      <c r="TQF29" s="84"/>
      <c r="TQG29" s="84"/>
      <c r="TQH29" s="84"/>
      <c r="TQI29" s="84"/>
      <c r="TQJ29" s="84"/>
      <c r="TQK29" s="84"/>
      <c r="TQL29" s="84"/>
      <c r="TQM29" s="84"/>
      <c r="TQN29" s="84"/>
      <c r="TQO29" s="84"/>
      <c r="TQP29" s="84"/>
      <c r="TQQ29" s="84"/>
      <c r="TQR29" s="84"/>
      <c r="TQS29" s="84"/>
      <c r="TQT29" s="84"/>
      <c r="TQU29" s="84"/>
      <c r="TQV29" s="84"/>
      <c r="TQW29" s="84"/>
      <c r="TQX29" s="84"/>
      <c r="TQY29" s="84"/>
      <c r="TQZ29" s="84"/>
      <c r="TRA29" s="84"/>
      <c r="TRB29" s="84"/>
      <c r="TRC29" s="84"/>
      <c r="TRD29" s="84"/>
      <c r="TRE29" s="84"/>
      <c r="TRF29" s="84"/>
      <c r="TRG29" s="84"/>
      <c r="TRH29" s="84"/>
      <c r="TRI29" s="84"/>
      <c r="TRJ29" s="84"/>
      <c r="TRK29" s="84"/>
      <c r="TRL29" s="84"/>
      <c r="TRM29" s="84"/>
      <c r="TRN29" s="84"/>
      <c r="TRO29" s="84"/>
      <c r="TRP29" s="84"/>
      <c r="TRQ29" s="84"/>
      <c r="TRR29" s="84"/>
      <c r="TRS29" s="84"/>
      <c r="TRT29" s="84"/>
      <c r="TRU29" s="84"/>
      <c r="TRV29" s="84"/>
      <c r="TRW29" s="84"/>
      <c r="TRX29" s="84"/>
      <c r="TRY29" s="84"/>
      <c r="TRZ29" s="84"/>
      <c r="TSA29" s="84"/>
      <c r="TSB29" s="84"/>
      <c r="TSC29" s="84"/>
      <c r="TSD29" s="84"/>
      <c r="TSE29" s="84"/>
      <c r="TSF29" s="84"/>
      <c r="TSG29" s="84"/>
      <c r="TSH29" s="84"/>
      <c r="TSI29" s="84"/>
      <c r="TSJ29" s="84"/>
      <c r="TSK29" s="84"/>
      <c r="TSL29" s="84"/>
      <c r="TSM29" s="84"/>
      <c r="TSN29" s="84"/>
      <c r="TSO29" s="84"/>
      <c r="TSP29" s="84"/>
      <c r="TSQ29" s="84"/>
      <c r="TSR29" s="84"/>
      <c r="TSS29" s="84"/>
      <c r="TST29" s="84"/>
      <c r="TSU29" s="84"/>
      <c r="TSV29" s="84"/>
      <c r="TSW29" s="84"/>
      <c r="TSX29" s="84"/>
      <c r="TSY29" s="84"/>
      <c r="TSZ29" s="84"/>
      <c r="TTA29" s="84"/>
      <c r="TTB29" s="84"/>
      <c r="TTC29" s="84"/>
      <c r="TTD29" s="84"/>
      <c r="TTE29" s="84"/>
      <c r="TTF29" s="84"/>
      <c r="TTG29" s="84"/>
      <c r="TTH29" s="84"/>
      <c r="TTI29" s="84"/>
      <c r="TTJ29" s="84"/>
      <c r="TTK29" s="84"/>
      <c r="TTL29" s="84"/>
      <c r="TTM29" s="84"/>
      <c r="TTN29" s="84"/>
      <c r="TTO29" s="84"/>
      <c r="TTP29" s="84"/>
      <c r="TTQ29" s="84"/>
      <c r="TTR29" s="84"/>
      <c r="TTS29" s="84"/>
      <c r="TTT29" s="84"/>
      <c r="TTU29" s="84"/>
      <c r="TTV29" s="84"/>
      <c r="TTW29" s="84"/>
      <c r="TTX29" s="84"/>
      <c r="TTY29" s="84"/>
      <c r="TTZ29" s="84"/>
      <c r="TUA29" s="84"/>
      <c r="TUB29" s="84"/>
      <c r="TUC29" s="84"/>
      <c r="TUD29" s="84"/>
      <c r="TUE29" s="84"/>
      <c r="TUF29" s="84"/>
      <c r="TUG29" s="84"/>
      <c r="TUH29" s="84"/>
      <c r="TUI29" s="84"/>
      <c r="TUJ29" s="84"/>
      <c r="TUK29" s="84"/>
      <c r="TUL29" s="84"/>
      <c r="TUM29" s="84"/>
      <c r="TUN29" s="84"/>
      <c r="TUO29" s="84"/>
      <c r="TUP29" s="84"/>
      <c r="TUQ29" s="84"/>
      <c r="TUR29" s="84"/>
      <c r="TUS29" s="84"/>
      <c r="TUT29" s="84"/>
      <c r="TUU29" s="84"/>
      <c r="TUV29" s="84"/>
      <c r="TUW29" s="84"/>
      <c r="TUX29" s="84"/>
      <c r="TUY29" s="84"/>
      <c r="TUZ29" s="84"/>
      <c r="TVA29" s="84"/>
      <c r="TVB29" s="84"/>
      <c r="TVC29" s="84"/>
      <c r="TVD29" s="84"/>
      <c r="TVE29" s="84"/>
      <c r="TVF29" s="84"/>
      <c r="TVG29" s="84"/>
      <c r="TVH29" s="84"/>
      <c r="TVI29" s="84"/>
      <c r="TVJ29" s="84"/>
      <c r="TVK29" s="84"/>
      <c r="TVL29" s="84"/>
      <c r="TVM29" s="84"/>
      <c r="TVN29" s="84"/>
      <c r="TVO29" s="84"/>
      <c r="TVP29" s="84"/>
      <c r="TVQ29" s="84"/>
      <c r="TVR29" s="84"/>
      <c r="TVS29" s="84"/>
      <c r="TVT29" s="84"/>
      <c r="TVU29" s="84"/>
      <c r="TVV29" s="84"/>
      <c r="TVW29" s="84"/>
      <c r="TVX29" s="84"/>
      <c r="TVY29" s="84"/>
      <c r="TVZ29" s="84"/>
      <c r="TWA29" s="84"/>
      <c r="TWB29" s="84"/>
      <c r="TWC29" s="84"/>
      <c r="TWD29" s="84"/>
      <c r="TWE29" s="84"/>
      <c r="TWF29" s="84"/>
      <c r="TWG29" s="84"/>
      <c r="TWH29" s="84"/>
      <c r="TWI29" s="84"/>
      <c r="TWJ29" s="84"/>
      <c r="TWK29" s="84"/>
      <c r="TWL29" s="84"/>
      <c r="TWM29" s="84"/>
      <c r="TWN29" s="84"/>
      <c r="TWO29" s="84"/>
      <c r="TWP29" s="84"/>
      <c r="TWQ29" s="84"/>
      <c r="TWR29" s="84"/>
      <c r="TWS29" s="84"/>
      <c r="TWT29" s="84"/>
      <c r="TWU29" s="84"/>
      <c r="TWV29" s="84"/>
      <c r="TWW29" s="84"/>
      <c r="TWX29" s="84"/>
      <c r="TWY29" s="84"/>
      <c r="TWZ29" s="84"/>
      <c r="TXA29" s="84"/>
      <c r="TXB29" s="84"/>
      <c r="TXC29" s="84"/>
      <c r="TXD29" s="84"/>
      <c r="TXE29" s="84"/>
      <c r="TXF29" s="84"/>
      <c r="TXG29" s="84"/>
      <c r="TXH29" s="84"/>
      <c r="TXI29" s="84"/>
      <c r="TXJ29" s="84"/>
      <c r="TXK29" s="84"/>
      <c r="TXL29" s="84"/>
      <c r="TXM29" s="84"/>
      <c r="TXN29" s="84"/>
      <c r="TXO29" s="84"/>
      <c r="TXP29" s="84"/>
      <c r="TXQ29" s="84"/>
      <c r="TXR29" s="84"/>
      <c r="TXS29" s="84"/>
      <c r="TXT29" s="84"/>
      <c r="TXU29" s="84"/>
      <c r="TXV29" s="84"/>
      <c r="TXW29" s="84"/>
      <c r="TXX29" s="84"/>
      <c r="TXY29" s="84"/>
      <c r="TXZ29" s="84"/>
      <c r="TYA29" s="84"/>
      <c r="TYB29" s="84"/>
      <c r="TYC29" s="84"/>
      <c r="TYD29" s="84"/>
      <c r="TYE29" s="84"/>
      <c r="TYF29" s="84"/>
      <c r="TYG29" s="84"/>
      <c r="TYH29" s="84"/>
      <c r="TYI29" s="84"/>
      <c r="TYJ29" s="84"/>
      <c r="TYK29" s="84"/>
      <c r="TYL29" s="84"/>
      <c r="TYM29" s="84"/>
      <c r="TYN29" s="84"/>
      <c r="TYO29" s="84"/>
      <c r="TYP29" s="84"/>
      <c r="TYQ29" s="84"/>
      <c r="TYR29" s="84"/>
      <c r="TYS29" s="84"/>
      <c r="TYT29" s="84"/>
      <c r="TYU29" s="84"/>
      <c r="TYV29" s="84"/>
      <c r="TYW29" s="84"/>
      <c r="TYX29" s="84"/>
      <c r="TYY29" s="84"/>
      <c r="TYZ29" s="84"/>
      <c r="TZA29" s="84"/>
      <c r="TZB29" s="84"/>
      <c r="TZC29" s="84"/>
      <c r="TZD29" s="84"/>
      <c r="TZE29" s="84"/>
      <c r="TZF29" s="84"/>
      <c r="TZG29" s="84"/>
      <c r="TZH29" s="84"/>
      <c r="TZI29" s="84"/>
      <c r="TZJ29" s="84"/>
      <c r="TZK29" s="84"/>
      <c r="TZL29" s="84"/>
      <c r="TZM29" s="84"/>
      <c r="TZN29" s="84"/>
      <c r="TZO29" s="84"/>
      <c r="TZP29" s="84"/>
      <c r="TZQ29" s="84"/>
      <c r="TZR29" s="84"/>
      <c r="TZS29" s="84"/>
      <c r="TZT29" s="84"/>
      <c r="TZU29" s="84"/>
      <c r="TZV29" s="84"/>
      <c r="TZW29" s="84"/>
      <c r="TZX29" s="84"/>
      <c r="TZY29" s="84"/>
      <c r="TZZ29" s="84"/>
      <c r="UAA29" s="84"/>
      <c r="UAB29" s="84"/>
      <c r="UAC29" s="84"/>
      <c r="UAD29" s="84"/>
      <c r="UAE29" s="84"/>
      <c r="UAF29" s="84"/>
      <c r="UAG29" s="84"/>
      <c r="UAH29" s="84"/>
      <c r="UAI29" s="84"/>
      <c r="UAJ29" s="84"/>
      <c r="UAK29" s="84"/>
      <c r="UAL29" s="84"/>
      <c r="UAM29" s="84"/>
      <c r="UAN29" s="84"/>
      <c r="UAO29" s="84"/>
      <c r="UAP29" s="84"/>
      <c r="UAQ29" s="84"/>
      <c r="UAR29" s="84"/>
      <c r="UAS29" s="84"/>
      <c r="UAT29" s="84"/>
      <c r="UAU29" s="84"/>
      <c r="UAV29" s="84"/>
      <c r="UAW29" s="84"/>
      <c r="UAX29" s="84"/>
      <c r="UAY29" s="84"/>
      <c r="UAZ29" s="84"/>
      <c r="UBA29" s="84"/>
      <c r="UBB29" s="84"/>
      <c r="UBC29" s="84"/>
      <c r="UBD29" s="84"/>
      <c r="UBE29" s="84"/>
      <c r="UBF29" s="84"/>
      <c r="UBG29" s="84"/>
      <c r="UBH29" s="84"/>
      <c r="UBI29" s="84"/>
      <c r="UBJ29" s="84"/>
      <c r="UBK29" s="84"/>
      <c r="UBL29" s="84"/>
      <c r="UBM29" s="84"/>
      <c r="UBN29" s="84"/>
      <c r="UBO29" s="84"/>
      <c r="UBP29" s="84"/>
      <c r="UBQ29" s="84"/>
      <c r="UBR29" s="84"/>
      <c r="UBS29" s="84"/>
      <c r="UBT29" s="84"/>
      <c r="UBU29" s="84"/>
      <c r="UBV29" s="84"/>
      <c r="UBW29" s="84"/>
      <c r="UBX29" s="84"/>
      <c r="UBY29" s="84"/>
      <c r="UBZ29" s="84"/>
      <c r="UCA29" s="84"/>
      <c r="UCB29" s="84"/>
      <c r="UCC29" s="84"/>
      <c r="UCD29" s="84"/>
      <c r="UCE29" s="84"/>
      <c r="UCF29" s="84"/>
      <c r="UCG29" s="84"/>
      <c r="UCH29" s="84"/>
      <c r="UCI29" s="84"/>
      <c r="UCJ29" s="84"/>
      <c r="UCK29" s="84"/>
      <c r="UCL29" s="84"/>
      <c r="UCM29" s="84"/>
      <c r="UCN29" s="84"/>
      <c r="UCO29" s="84"/>
      <c r="UCP29" s="84"/>
      <c r="UCQ29" s="84"/>
      <c r="UCR29" s="84"/>
      <c r="UCS29" s="84"/>
      <c r="UCT29" s="84"/>
      <c r="UCU29" s="84"/>
      <c r="UCV29" s="84"/>
      <c r="UCW29" s="84"/>
      <c r="UCX29" s="84"/>
      <c r="UCY29" s="84"/>
      <c r="UCZ29" s="84"/>
      <c r="UDA29" s="84"/>
      <c r="UDB29" s="84"/>
      <c r="UDC29" s="84"/>
      <c r="UDD29" s="84"/>
      <c r="UDE29" s="84"/>
      <c r="UDF29" s="84"/>
      <c r="UDG29" s="84"/>
      <c r="UDH29" s="84"/>
      <c r="UDI29" s="84"/>
      <c r="UDJ29" s="84"/>
      <c r="UDK29" s="84"/>
      <c r="UDL29" s="84"/>
      <c r="UDM29" s="84"/>
      <c r="UDN29" s="84"/>
      <c r="UDO29" s="84"/>
      <c r="UDP29" s="84"/>
      <c r="UDQ29" s="84"/>
      <c r="UDR29" s="84"/>
      <c r="UDS29" s="84"/>
      <c r="UDT29" s="84"/>
      <c r="UDU29" s="84"/>
      <c r="UDV29" s="84"/>
      <c r="UDW29" s="84"/>
      <c r="UDX29" s="84"/>
      <c r="UDY29" s="84"/>
      <c r="UDZ29" s="84"/>
      <c r="UEA29" s="84"/>
      <c r="UEB29" s="84"/>
      <c r="UEC29" s="84"/>
      <c r="UED29" s="84"/>
      <c r="UEE29" s="84"/>
      <c r="UEF29" s="84"/>
      <c r="UEG29" s="84"/>
      <c r="UEH29" s="84"/>
      <c r="UEI29" s="84"/>
      <c r="UEJ29" s="84"/>
      <c r="UEK29" s="84"/>
      <c r="UEL29" s="84"/>
      <c r="UEM29" s="84"/>
      <c r="UEN29" s="84"/>
      <c r="UEO29" s="84"/>
      <c r="UEP29" s="84"/>
      <c r="UEQ29" s="84"/>
      <c r="UER29" s="84"/>
      <c r="UES29" s="84"/>
      <c r="UET29" s="84"/>
      <c r="UEU29" s="84"/>
      <c r="UEV29" s="84"/>
      <c r="UEW29" s="84"/>
      <c r="UEX29" s="84"/>
      <c r="UEY29" s="84"/>
      <c r="UEZ29" s="84"/>
      <c r="UFA29" s="84"/>
      <c r="UFB29" s="84"/>
      <c r="UFC29" s="84"/>
      <c r="UFD29" s="84"/>
      <c r="UFE29" s="84"/>
      <c r="UFF29" s="84"/>
      <c r="UFG29" s="84"/>
      <c r="UFH29" s="84"/>
      <c r="UFI29" s="84"/>
      <c r="UFJ29" s="84"/>
      <c r="UFK29" s="84"/>
      <c r="UFL29" s="84"/>
      <c r="UFM29" s="84"/>
      <c r="UFN29" s="84"/>
      <c r="UFO29" s="84"/>
      <c r="UFP29" s="84"/>
      <c r="UFQ29" s="84"/>
      <c r="UFR29" s="84"/>
      <c r="UFS29" s="84"/>
      <c r="UFT29" s="84"/>
      <c r="UFU29" s="84"/>
      <c r="UFV29" s="84"/>
      <c r="UFW29" s="84"/>
      <c r="UFX29" s="84"/>
      <c r="UFY29" s="84"/>
      <c r="UFZ29" s="84"/>
      <c r="UGA29" s="84"/>
      <c r="UGB29" s="84"/>
      <c r="UGC29" s="84"/>
      <c r="UGD29" s="84"/>
      <c r="UGE29" s="84"/>
      <c r="UGF29" s="84"/>
      <c r="UGG29" s="84"/>
      <c r="UGH29" s="84"/>
      <c r="UGI29" s="84"/>
      <c r="UGJ29" s="84"/>
      <c r="UGK29" s="84"/>
      <c r="UGL29" s="84"/>
      <c r="UGM29" s="84"/>
      <c r="UGN29" s="84"/>
      <c r="UGO29" s="84"/>
      <c r="UGP29" s="84"/>
      <c r="UGQ29" s="84"/>
      <c r="UGR29" s="84"/>
      <c r="UGS29" s="84"/>
      <c r="UGT29" s="84"/>
      <c r="UGU29" s="84"/>
      <c r="UGV29" s="84"/>
      <c r="UGW29" s="84"/>
      <c r="UGX29" s="84"/>
      <c r="UGY29" s="84"/>
      <c r="UGZ29" s="84"/>
      <c r="UHA29" s="84"/>
      <c r="UHB29" s="84"/>
      <c r="UHC29" s="84"/>
      <c r="UHD29" s="84"/>
      <c r="UHE29" s="84"/>
      <c r="UHF29" s="84"/>
      <c r="UHG29" s="84"/>
      <c r="UHH29" s="84"/>
      <c r="UHI29" s="84"/>
      <c r="UHJ29" s="84"/>
      <c r="UHK29" s="84"/>
      <c r="UHL29" s="84"/>
      <c r="UHM29" s="84"/>
      <c r="UHN29" s="84"/>
      <c r="UHO29" s="84"/>
      <c r="UHP29" s="84"/>
      <c r="UHQ29" s="84"/>
      <c r="UHR29" s="84"/>
      <c r="UHS29" s="84"/>
      <c r="UHT29" s="84"/>
      <c r="UHU29" s="84"/>
      <c r="UHV29" s="84"/>
      <c r="UHW29" s="84"/>
      <c r="UHX29" s="84"/>
      <c r="UHY29" s="84"/>
      <c r="UHZ29" s="84"/>
      <c r="UIA29" s="84"/>
      <c r="UIB29" s="84"/>
      <c r="UIC29" s="84"/>
      <c r="UID29" s="84"/>
      <c r="UIE29" s="84"/>
      <c r="UIF29" s="84"/>
      <c r="UIG29" s="84"/>
      <c r="UIH29" s="84"/>
      <c r="UII29" s="84"/>
      <c r="UIJ29" s="84"/>
      <c r="UIK29" s="84"/>
      <c r="UIL29" s="84"/>
      <c r="UIM29" s="84"/>
      <c r="UIN29" s="84"/>
      <c r="UIO29" s="84"/>
      <c r="UIP29" s="84"/>
      <c r="UIQ29" s="84"/>
      <c r="UIR29" s="84"/>
      <c r="UIS29" s="84"/>
      <c r="UIT29" s="84"/>
      <c r="UIU29" s="84"/>
      <c r="UIV29" s="84"/>
      <c r="UIW29" s="84"/>
      <c r="UIX29" s="84"/>
      <c r="UIY29" s="84"/>
      <c r="UIZ29" s="84"/>
      <c r="UJA29" s="84"/>
      <c r="UJB29" s="84"/>
      <c r="UJC29" s="84"/>
      <c r="UJD29" s="84"/>
      <c r="UJE29" s="84"/>
      <c r="UJF29" s="84"/>
      <c r="UJG29" s="84"/>
      <c r="UJH29" s="84"/>
      <c r="UJI29" s="84"/>
      <c r="UJJ29" s="84"/>
      <c r="UJK29" s="84"/>
      <c r="UJL29" s="84"/>
      <c r="UJM29" s="84"/>
      <c r="UJN29" s="84"/>
      <c r="UJO29" s="84"/>
      <c r="UJP29" s="84"/>
      <c r="UJQ29" s="84"/>
      <c r="UJR29" s="84"/>
      <c r="UJS29" s="84"/>
      <c r="UJT29" s="84"/>
      <c r="UJU29" s="84"/>
      <c r="UJV29" s="84"/>
      <c r="UJW29" s="84"/>
      <c r="UJX29" s="84"/>
      <c r="UJY29" s="84"/>
      <c r="UJZ29" s="84"/>
      <c r="UKA29" s="84"/>
      <c r="UKB29" s="84"/>
      <c r="UKC29" s="84"/>
      <c r="UKD29" s="84"/>
      <c r="UKE29" s="84"/>
      <c r="UKF29" s="84"/>
      <c r="UKG29" s="84"/>
      <c r="UKH29" s="84"/>
      <c r="UKI29" s="84"/>
      <c r="UKJ29" s="84"/>
      <c r="UKK29" s="84"/>
      <c r="UKL29" s="84"/>
      <c r="UKM29" s="84"/>
      <c r="UKN29" s="84"/>
      <c r="UKO29" s="84"/>
      <c r="UKP29" s="84"/>
      <c r="UKQ29" s="84"/>
      <c r="UKR29" s="84"/>
      <c r="UKS29" s="84"/>
      <c r="UKT29" s="84"/>
      <c r="UKU29" s="84"/>
      <c r="UKV29" s="84"/>
      <c r="UKW29" s="84"/>
      <c r="UKX29" s="84"/>
      <c r="UKY29" s="84"/>
      <c r="UKZ29" s="84"/>
      <c r="ULA29" s="84"/>
      <c r="ULB29" s="84"/>
      <c r="ULC29" s="84"/>
      <c r="ULD29" s="84"/>
      <c r="ULE29" s="84"/>
      <c r="ULF29" s="84"/>
      <c r="ULG29" s="84"/>
      <c r="ULH29" s="84"/>
      <c r="ULI29" s="84"/>
      <c r="ULJ29" s="84"/>
      <c r="ULK29" s="84"/>
      <c r="ULL29" s="84"/>
      <c r="ULM29" s="84"/>
      <c r="ULN29" s="84"/>
      <c r="ULO29" s="84"/>
      <c r="ULP29" s="84"/>
      <c r="ULQ29" s="84"/>
      <c r="ULR29" s="84"/>
      <c r="ULS29" s="84"/>
      <c r="ULT29" s="84"/>
      <c r="ULU29" s="84"/>
      <c r="ULV29" s="84"/>
      <c r="ULW29" s="84"/>
      <c r="ULX29" s="84"/>
      <c r="ULY29" s="84"/>
      <c r="ULZ29" s="84"/>
      <c r="UMA29" s="84"/>
      <c r="UMB29" s="84"/>
      <c r="UMC29" s="84"/>
      <c r="UMD29" s="84"/>
      <c r="UME29" s="84"/>
      <c r="UMF29" s="84"/>
      <c r="UMG29" s="84"/>
      <c r="UMH29" s="84"/>
      <c r="UMI29" s="84"/>
      <c r="UMJ29" s="84"/>
      <c r="UMK29" s="84"/>
      <c r="UML29" s="84"/>
      <c r="UMM29" s="84"/>
      <c r="UMN29" s="84"/>
      <c r="UMO29" s="84"/>
      <c r="UMP29" s="84"/>
      <c r="UMQ29" s="84"/>
      <c r="UMR29" s="84"/>
      <c r="UMS29" s="84"/>
      <c r="UMT29" s="84"/>
      <c r="UMU29" s="84"/>
      <c r="UMV29" s="84"/>
      <c r="UMW29" s="84"/>
      <c r="UMX29" s="84"/>
      <c r="UMY29" s="84"/>
      <c r="UMZ29" s="84"/>
      <c r="UNA29" s="84"/>
      <c r="UNB29" s="84"/>
      <c r="UNC29" s="84"/>
      <c r="UND29" s="84"/>
      <c r="UNE29" s="84"/>
      <c r="UNF29" s="84"/>
      <c r="UNG29" s="84"/>
      <c r="UNH29" s="84"/>
      <c r="UNI29" s="84"/>
      <c r="UNJ29" s="84"/>
      <c r="UNK29" s="84"/>
      <c r="UNL29" s="84"/>
      <c r="UNM29" s="84"/>
      <c r="UNN29" s="84"/>
      <c r="UNO29" s="84"/>
      <c r="UNP29" s="84"/>
      <c r="UNQ29" s="84"/>
      <c r="UNR29" s="84"/>
      <c r="UNS29" s="84"/>
      <c r="UNT29" s="84"/>
      <c r="UNU29" s="84"/>
      <c r="UNV29" s="84"/>
      <c r="UNW29" s="84"/>
      <c r="UNX29" s="84"/>
      <c r="UNY29" s="84"/>
      <c r="UNZ29" s="84"/>
      <c r="UOA29" s="84"/>
      <c r="UOB29" s="84"/>
      <c r="UOC29" s="84"/>
      <c r="UOD29" s="84"/>
      <c r="UOE29" s="84"/>
      <c r="UOF29" s="84"/>
      <c r="UOG29" s="84"/>
      <c r="UOH29" s="84"/>
      <c r="UOI29" s="84"/>
      <c r="UOJ29" s="84"/>
      <c r="UOK29" s="84"/>
      <c r="UOL29" s="84"/>
      <c r="UOM29" s="84"/>
      <c r="UON29" s="84"/>
      <c r="UOO29" s="84"/>
      <c r="UOP29" s="84"/>
      <c r="UOQ29" s="84"/>
      <c r="UOR29" s="84"/>
      <c r="UOS29" s="84"/>
      <c r="UOT29" s="84"/>
      <c r="UOU29" s="84"/>
      <c r="UOV29" s="84"/>
      <c r="UOW29" s="84"/>
      <c r="UOX29" s="84"/>
      <c r="UOY29" s="84"/>
      <c r="UOZ29" s="84"/>
      <c r="UPA29" s="84"/>
      <c r="UPB29" s="84"/>
      <c r="UPC29" s="84"/>
      <c r="UPD29" s="84"/>
      <c r="UPE29" s="84"/>
      <c r="UPF29" s="84"/>
      <c r="UPG29" s="84"/>
      <c r="UPH29" s="84"/>
      <c r="UPI29" s="84"/>
      <c r="UPJ29" s="84"/>
      <c r="UPK29" s="84"/>
      <c r="UPL29" s="84"/>
      <c r="UPM29" s="84"/>
      <c r="UPN29" s="84"/>
      <c r="UPO29" s="84"/>
      <c r="UPP29" s="84"/>
      <c r="UPQ29" s="84"/>
      <c r="UPR29" s="84"/>
      <c r="UPS29" s="84"/>
      <c r="UPT29" s="84"/>
      <c r="UPU29" s="84"/>
      <c r="UPV29" s="84"/>
      <c r="UPW29" s="84"/>
      <c r="UPX29" s="84"/>
      <c r="UPY29" s="84"/>
      <c r="UPZ29" s="84"/>
      <c r="UQA29" s="84"/>
      <c r="UQB29" s="84"/>
      <c r="UQC29" s="84"/>
      <c r="UQD29" s="84"/>
      <c r="UQE29" s="84"/>
      <c r="UQF29" s="84"/>
      <c r="UQG29" s="84"/>
      <c r="UQH29" s="84"/>
      <c r="UQI29" s="84"/>
      <c r="UQJ29" s="84"/>
      <c r="UQK29" s="84"/>
      <c r="UQL29" s="84"/>
      <c r="UQM29" s="84"/>
      <c r="UQN29" s="84"/>
      <c r="UQO29" s="84"/>
      <c r="UQP29" s="84"/>
      <c r="UQQ29" s="84"/>
      <c r="UQR29" s="84"/>
      <c r="UQS29" s="84"/>
      <c r="UQT29" s="84"/>
      <c r="UQU29" s="84"/>
      <c r="UQV29" s="84"/>
      <c r="UQW29" s="84"/>
      <c r="UQX29" s="84"/>
      <c r="UQY29" s="84"/>
      <c r="UQZ29" s="84"/>
      <c r="URA29" s="84"/>
      <c r="URB29" s="84"/>
      <c r="URC29" s="84"/>
      <c r="URD29" s="84"/>
      <c r="URE29" s="84"/>
      <c r="URF29" s="84"/>
      <c r="URG29" s="84"/>
      <c r="URH29" s="84"/>
      <c r="URI29" s="84"/>
      <c r="URJ29" s="84"/>
      <c r="URK29" s="84"/>
      <c r="URL29" s="84"/>
      <c r="URM29" s="84"/>
      <c r="URN29" s="84"/>
      <c r="URO29" s="84"/>
      <c r="URP29" s="84"/>
      <c r="URQ29" s="84"/>
      <c r="URR29" s="84"/>
      <c r="URS29" s="84"/>
      <c r="URT29" s="84"/>
      <c r="URU29" s="84"/>
      <c r="URV29" s="84"/>
      <c r="URW29" s="84"/>
      <c r="URX29" s="84"/>
      <c r="URY29" s="84"/>
      <c r="URZ29" s="84"/>
      <c r="USA29" s="84"/>
      <c r="USB29" s="84"/>
      <c r="USC29" s="84"/>
      <c r="USD29" s="84"/>
      <c r="USE29" s="84"/>
      <c r="USF29" s="84"/>
      <c r="USG29" s="84"/>
      <c r="USH29" s="84"/>
      <c r="USI29" s="84"/>
      <c r="USJ29" s="84"/>
      <c r="USK29" s="84"/>
      <c r="USL29" s="84"/>
      <c r="USM29" s="84"/>
      <c r="USN29" s="84"/>
      <c r="USO29" s="84"/>
      <c r="USP29" s="84"/>
      <c r="USQ29" s="84"/>
      <c r="USR29" s="84"/>
      <c r="USS29" s="84"/>
      <c r="UST29" s="84"/>
      <c r="USU29" s="84"/>
      <c r="USV29" s="84"/>
      <c r="USW29" s="84"/>
      <c r="USX29" s="84"/>
      <c r="USY29" s="84"/>
      <c r="USZ29" s="84"/>
      <c r="UTA29" s="84"/>
      <c r="UTB29" s="84"/>
      <c r="UTC29" s="84"/>
      <c r="UTD29" s="84"/>
      <c r="UTE29" s="84"/>
      <c r="UTF29" s="84"/>
      <c r="UTG29" s="84"/>
      <c r="UTH29" s="84"/>
      <c r="UTI29" s="84"/>
      <c r="UTJ29" s="84"/>
      <c r="UTK29" s="84"/>
      <c r="UTL29" s="84"/>
      <c r="UTM29" s="84"/>
      <c r="UTN29" s="84"/>
      <c r="UTO29" s="84"/>
      <c r="UTP29" s="84"/>
      <c r="UTQ29" s="84"/>
      <c r="UTR29" s="84"/>
      <c r="UTS29" s="84"/>
      <c r="UTT29" s="84"/>
      <c r="UTU29" s="84"/>
      <c r="UTV29" s="84"/>
      <c r="UTW29" s="84"/>
      <c r="UTX29" s="84"/>
      <c r="UTY29" s="84"/>
      <c r="UTZ29" s="84"/>
      <c r="UUA29" s="84"/>
      <c r="UUB29" s="84"/>
      <c r="UUC29" s="84"/>
      <c r="UUD29" s="84"/>
      <c r="UUE29" s="84"/>
      <c r="UUF29" s="84"/>
      <c r="UUG29" s="84"/>
      <c r="UUH29" s="84"/>
      <c r="UUI29" s="84"/>
      <c r="UUJ29" s="84"/>
      <c r="UUK29" s="84"/>
      <c r="UUL29" s="84"/>
      <c r="UUM29" s="84"/>
      <c r="UUN29" s="84"/>
      <c r="UUO29" s="84"/>
      <c r="UUP29" s="84"/>
      <c r="UUQ29" s="84"/>
      <c r="UUR29" s="84"/>
      <c r="UUS29" s="84"/>
      <c r="UUT29" s="84"/>
      <c r="UUU29" s="84"/>
      <c r="UUV29" s="84"/>
      <c r="UUW29" s="84"/>
      <c r="UUX29" s="84"/>
      <c r="UUY29" s="84"/>
      <c r="UUZ29" s="84"/>
      <c r="UVA29" s="84"/>
      <c r="UVB29" s="84"/>
      <c r="UVC29" s="84"/>
      <c r="UVD29" s="84"/>
      <c r="UVE29" s="84"/>
      <c r="UVF29" s="84"/>
      <c r="UVG29" s="84"/>
      <c r="UVH29" s="84"/>
      <c r="UVI29" s="84"/>
      <c r="UVJ29" s="84"/>
      <c r="UVK29" s="84"/>
      <c r="UVL29" s="84"/>
      <c r="UVM29" s="84"/>
      <c r="UVN29" s="84"/>
      <c r="UVO29" s="84"/>
      <c r="UVP29" s="84"/>
      <c r="UVQ29" s="84"/>
      <c r="UVR29" s="84"/>
      <c r="UVS29" s="84"/>
      <c r="UVT29" s="84"/>
      <c r="UVU29" s="84"/>
      <c r="UVV29" s="84"/>
      <c r="UVW29" s="84"/>
      <c r="UVX29" s="84"/>
      <c r="UVY29" s="84"/>
      <c r="UVZ29" s="84"/>
      <c r="UWA29" s="84"/>
      <c r="UWB29" s="84"/>
      <c r="UWC29" s="84"/>
      <c r="UWD29" s="84"/>
      <c r="UWE29" s="84"/>
      <c r="UWF29" s="84"/>
      <c r="UWG29" s="84"/>
      <c r="UWH29" s="84"/>
      <c r="UWI29" s="84"/>
      <c r="UWJ29" s="84"/>
      <c r="UWK29" s="84"/>
      <c r="UWL29" s="84"/>
      <c r="UWM29" s="84"/>
      <c r="UWN29" s="84"/>
      <c r="UWO29" s="84"/>
      <c r="UWP29" s="84"/>
      <c r="UWQ29" s="84"/>
      <c r="UWR29" s="84"/>
      <c r="UWS29" s="84"/>
      <c r="UWT29" s="84"/>
      <c r="UWU29" s="84"/>
      <c r="UWV29" s="84"/>
      <c r="UWW29" s="84"/>
      <c r="UWX29" s="84"/>
      <c r="UWY29" s="84"/>
      <c r="UWZ29" s="84"/>
      <c r="UXA29" s="84"/>
      <c r="UXB29" s="84"/>
      <c r="UXC29" s="84"/>
      <c r="UXD29" s="84"/>
      <c r="UXE29" s="84"/>
      <c r="UXF29" s="84"/>
      <c r="UXG29" s="84"/>
      <c r="UXH29" s="84"/>
      <c r="UXI29" s="84"/>
      <c r="UXJ29" s="84"/>
      <c r="UXK29" s="84"/>
      <c r="UXL29" s="84"/>
      <c r="UXM29" s="84"/>
      <c r="UXN29" s="84"/>
      <c r="UXO29" s="84"/>
      <c r="UXP29" s="84"/>
      <c r="UXQ29" s="84"/>
      <c r="UXR29" s="84"/>
      <c r="UXS29" s="84"/>
      <c r="UXT29" s="84"/>
      <c r="UXU29" s="84"/>
      <c r="UXV29" s="84"/>
      <c r="UXW29" s="84"/>
      <c r="UXX29" s="84"/>
      <c r="UXY29" s="84"/>
      <c r="UXZ29" s="84"/>
      <c r="UYA29" s="84"/>
      <c r="UYB29" s="84"/>
      <c r="UYC29" s="84"/>
      <c r="UYD29" s="84"/>
      <c r="UYE29" s="84"/>
      <c r="UYF29" s="84"/>
      <c r="UYG29" s="84"/>
      <c r="UYH29" s="84"/>
      <c r="UYI29" s="84"/>
      <c r="UYJ29" s="84"/>
      <c r="UYK29" s="84"/>
      <c r="UYL29" s="84"/>
      <c r="UYM29" s="84"/>
      <c r="UYN29" s="84"/>
      <c r="UYO29" s="84"/>
      <c r="UYP29" s="84"/>
      <c r="UYQ29" s="84"/>
      <c r="UYR29" s="84"/>
      <c r="UYS29" s="84"/>
      <c r="UYT29" s="84"/>
      <c r="UYU29" s="84"/>
      <c r="UYV29" s="84"/>
      <c r="UYW29" s="84"/>
      <c r="UYX29" s="84"/>
      <c r="UYY29" s="84"/>
      <c r="UYZ29" s="84"/>
      <c r="UZA29" s="84"/>
      <c r="UZB29" s="84"/>
      <c r="UZC29" s="84"/>
      <c r="UZD29" s="84"/>
      <c r="UZE29" s="84"/>
      <c r="UZF29" s="84"/>
      <c r="UZG29" s="84"/>
      <c r="UZH29" s="84"/>
      <c r="UZI29" s="84"/>
      <c r="UZJ29" s="84"/>
      <c r="UZK29" s="84"/>
      <c r="UZL29" s="84"/>
      <c r="UZM29" s="84"/>
      <c r="UZN29" s="84"/>
      <c r="UZO29" s="84"/>
      <c r="UZP29" s="84"/>
      <c r="UZQ29" s="84"/>
      <c r="UZR29" s="84"/>
      <c r="UZS29" s="84"/>
      <c r="UZT29" s="84"/>
      <c r="UZU29" s="84"/>
      <c r="UZV29" s="84"/>
      <c r="UZW29" s="84"/>
      <c r="UZX29" s="84"/>
      <c r="UZY29" s="84"/>
      <c r="UZZ29" s="84"/>
      <c r="VAA29" s="84"/>
      <c r="VAB29" s="84"/>
      <c r="VAC29" s="84"/>
      <c r="VAD29" s="84"/>
      <c r="VAE29" s="84"/>
      <c r="VAF29" s="84"/>
      <c r="VAG29" s="84"/>
      <c r="VAH29" s="84"/>
      <c r="VAI29" s="84"/>
      <c r="VAJ29" s="84"/>
      <c r="VAK29" s="84"/>
      <c r="VAL29" s="84"/>
      <c r="VAM29" s="84"/>
      <c r="VAN29" s="84"/>
      <c r="VAO29" s="84"/>
      <c r="VAP29" s="84"/>
      <c r="VAQ29" s="84"/>
      <c r="VAR29" s="84"/>
      <c r="VAS29" s="84"/>
      <c r="VAT29" s="84"/>
      <c r="VAU29" s="84"/>
      <c r="VAV29" s="84"/>
      <c r="VAW29" s="84"/>
      <c r="VAX29" s="84"/>
      <c r="VAY29" s="84"/>
      <c r="VAZ29" s="84"/>
      <c r="VBA29" s="84"/>
      <c r="VBB29" s="84"/>
      <c r="VBC29" s="84"/>
      <c r="VBD29" s="84"/>
      <c r="VBE29" s="84"/>
      <c r="VBF29" s="84"/>
      <c r="VBG29" s="84"/>
      <c r="VBH29" s="84"/>
      <c r="VBI29" s="84"/>
      <c r="VBJ29" s="84"/>
      <c r="VBK29" s="84"/>
      <c r="VBL29" s="84"/>
      <c r="VBM29" s="84"/>
      <c r="VBN29" s="84"/>
      <c r="VBO29" s="84"/>
      <c r="VBP29" s="84"/>
      <c r="VBQ29" s="84"/>
      <c r="VBR29" s="84"/>
      <c r="VBS29" s="84"/>
      <c r="VBT29" s="84"/>
      <c r="VBU29" s="84"/>
      <c r="VBV29" s="84"/>
      <c r="VBW29" s="84"/>
      <c r="VBX29" s="84"/>
      <c r="VBY29" s="84"/>
      <c r="VBZ29" s="84"/>
      <c r="VCA29" s="84"/>
      <c r="VCB29" s="84"/>
      <c r="VCC29" s="84"/>
      <c r="VCD29" s="84"/>
      <c r="VCE29" s="84"/>
      <c r="VCF29" s="84"/>
      <c r="VCG29" s="84"/>
      <c r="VCH29" s="84"/>
      <c r="VCI29" s="84"/>
      <c r="VCJ29" s="84"/>
      <c r="VCK29" s="84"/>
      <c r="VCL29" s="84"/>
      <c r="VCM29" s="84"/>
      <c r="VCN29" s="84"/>
      <c r="VCO29" s="84"/>
      <c r="VCP29" s="84"/>
      <c r="VCQ29" s="84"/>
      <c r="VCR29" s="84"/>
      <c r="VCS29" s="84"/>
      <c r="VCT29" s="84"/>
      <c r="VCU29" s="84"/>
      <c r="VCV29" s="84"/>
      <c r="VCW29" s="84"/>
      <c r="VCX29" s="84"/>
      <c r="VCY29" s="84"/>
      <c r="VCZ29" s="84"/>
      <c r="VDA29" s="84"/>
      <c r="VDB29" s="84"/>
      <c r="VDC29" s="84"/>
      <c r="VDD29" s="84"/>
      <c r="VDE29" s="84"/>
      <c r="VDF29" s="84"/>
      <c r="VDG29" s="84"/>
      <c r="VDH29" s="84"/>
      <c r="VDI29" s="84"/>
      <c r="VDJ29" s="84"/>
      <c r="VDK29" s="84"/>
      <c r="VDL29" s="84"/>
      <c r="VDM29" s="84"/>
      <c r="VDN29" s="84"/>
      <c r="VDO29" s="84"/>
      <c r="VDP29" s="84"/>
      <c r="VDQ29" s="84"/>
      <c r="VDR29" s="84"/>
      <c r="VDS29" s="84"/>
      <c r="VDT29" s="84"/>
      <c r="VDU29" s="84"/>
      <c r="VDV29" s="84"/>
      <c r="VDW29" s="84"/>
      <c r="VDX29" s="84"/>
      <c r="VDY29" s="84"/>
      <c r="VDZ29" s="84"/>
      <c r="VEA29" s="84"/>
      <c r="VEB29" s="84"/>
      <c r="VEC29" s="84"/>
      <c r="VED29" s="84"/>
      <c r="VEE29" s="84"/>
      <c r="VEF29" s="84"/>
      <c r="VEG29" s="84"/>
      <c r="VEH29" s="84"/>
      <c r="VEI29" s="84"/>
      <c r="VEJ29" s="84"/>
      <c r="VEK29" s="84"/>
      <c r="VEL29" s="84"/>
      <c r="VEM29" s="84"/>
      <c r="VEN29" s="84"/>
      <c r="VEO29" s="84"/>
      <c r="VEP29" s="84"/>
      <c r="VEQ29" s="84"/>
      <c r="VER29" s="84"/>
      <c r="VES29" s="84"/>
      <c r="VET29" s="84"/>
      <c r="VEU29" s="84"/>
      <c r="VEV29" s="84"/>
      <c r="VEW29" s="84"/>
      <c r="VEX29" s="84"/>
      <c r="VEY29" s="84"/>
      <c r="VEZ29" s="84"/>
      <c r="VFA29" s="84"/>
      <c r="VFB29" s="84"/>
      <c r="VFC29" s="84"/>
      <c r="VFD29" s="84"/>
      <c r="VFE29" s="84"/>
      <c r="VFF29" s="84"/>
      <c r="VFG29" s="84"/>
      <c r="VFH29" s="84"/>
      <c r="VFI29" s="84"/>
      <c r="VFJ29" s="84"/>
      <c r="VFK29" s="84"/>
      <c r="VFL29" s="84"/>
      <c r="VFM29" s="84"/>
      <c r="VFN29" s="84"/>
      <c r="VFO29" s="84"/>
      <c r="VFP29" s="84"/>
      <c r="VFQ29" s="84"/>
      <c r="VFR29" s="84"/>
      <c r="VFS29" s="84"/>
      <c r="VFT29" s="84"/>
      <c r="VFU29" s="84"/>
      <c r="VFV29" s="84"/>
      <c r="VFW29" s="84"/>
      <c r="VFX29" s="84"/>
      <c r="VFY29" s="84"/>
      <c r="VFZ29" s="84"/>
      <c r="VGA29" s="84"/>
      <c r="VGB29" s="84"/>
      <c r="VGC29" s="84"/>
      <c r="VGD29" s="84"/>
      <c r="VGE29" s="84"/>
      <c r="VGF29" s="84"/>
      <c r="VGG29" s="84"/>
      <c r="VGH29" s="84"/>
      <c r="VGI29" s="84"/>
      <c r="VGJ29" s="84"/>
      <c r="VGK29" s="84"/>
      <c r="VGL29" s="84"/>
      <c r="VGM29" s="84"/>
      <c r="VGN29" s="84"/>
      <c r="VGO29" s="84"/>
      <c r="VGP29" s="84"/>
      <c r="VGQ29" s="84"/>
      <c r="VGR29" s="84"/>
      <c r="VGS29" s="84"/>
      <c r="VGT29" s="84"/>
      <c r="VGU29" s="84"/>
      <c r="VGV29" s="84"/>
      <c r="VGW29" s="84"/>
      <c r="VGX29" s="84"/>
      <c r="VGY29" s="84"/>
      <c r="VGZ29" s="84"/>
      <c r="VHA29" s="84"/>
      <c r="VHB29" s="84"/>
      <c r="VHC29" s="84"/>
      <c r="VHD29" s="84"/>
      <c r="VHE29" s="84"/>
      <c r="VHF29" s="84"/>
      <c r="VHG29" s="84"/>
      <c r="VHH29" s="84"/>
      <c r="VHI29" s="84"/>
      <c r="VHJ29" s="84"/>
      <c r="VHK29" s="84"/>
      <c r="VHL29" s="84"/>
      <c r="VHM29" s="84"/>
      <c r="VHN29" s="84"/>
      <c r="VHO29" s="84"/>
      <c r="VHP29" s="84"/>
      <c r="VHQ29" s="84"/>
      <c r="VHR29" s="84"/>
      <c r="VHS29" s="84"/>
      <c r="VHT29" s="84"/>
      <c r="VHU29" s="84"/>
      <c r="VHV29" s="84"/>
      <c r="VHW29" s="84"/>
      <c r="VHX29" s="84"/>
      <c r="VHY29" s="84"/>
      <c r="VHZ29" s="84"/>
      <c r="VIA29" s="84"/>
      <c r="VIB29" s="84"/>
      <c r="VIC29" s="84"/>
      <c r="VID29" s="84"/>
      <c r="VIE29" s="84"/>
      <c r="VIF29" s="84"/>
      <c r="VIG29" s="84"/>
      <c r="VIH29" s="84"/>
      <c r="VII29" s="84"/>
      <c r="VIJ29" s="84"/>
      <c r="VIK29" s="84"/>
      <c r="VIL29" s="84"/>
      <c r="VIM29" s="84"/>
      <c r="VIN29" s="84"/>
      <c r="VIO29" s="84"/>
      <c r="VIP29" s="84"/>
      <c r="VIQ29" s="84"/>
      <c r="VIR29" s="84"/>
      <c r="VIS29" s="84"/>
      <c r="VIT29" s="84"/>
      <c r="VIU29" s="84"/>
      <c r="VIV29" s="84"/>
      <c r="VIW29" s="84"/>
      <c r="VIX29" s="84"/>
      <c r="VIY29" s="84"/>
      <c r="VIZ29" s="84"/>
      <c r="VJA29" s="84"/>
      <c r="VJB29" s="84"/>
      <c r="VJC29" s="84"/>
      <c r="VJD29" s="84"/>
      <c r="VJE29" s="84"/>
      <c r="VJF29" s="84"/>
      <c r="VJG29" s="84"/>
      <c r="VJH29" s="84"/>
      <c r="VJI29" s="84"/>
      <c r="VJJ29" s="84"/>
      <c r="VJK29" s="84"/>
      <c r="VJL29" s="84"/>
      <c r="VJM29" s="84"/>
      <c r="VJN29" s="84"/>
      <c r="VJO29" s="84"/>
      <c r="VJP29" s="84"/>
      <c r="VJQ29" s="84"/>
      <c r="VJR29" s="84"/>
      <c r="VJS29" s="84"/>
      <c r="VJT29" s="84"/>
      <c r="VJU29" s="84"/>
      <c r="VJV29" s="84"/>
      <c r="VJW29" s="84"/>
      <c r="VJX29" s="84"/>
      <c r="VJY29" s="84"/>
      <c r="VJZ29" s="84"/>
      <c r="VKA29" s="84"/>
      <c r="VKB29" s="84"/>
      <c r="VKC29" s="84"/>
      <c r="VKD29" s="84"/>
      <c r="VKE29" s="84"/>
      <c r="VKF29" s="84"/>
      <c r="VKG29" s="84"/>
      <c r="VKH29" s="84"/>
      <c r="VKI29" s="84"/>
      <c r="VKJ29" s="84"/>
      <c r="VKK29" s="84"/>
      <c r="VKL29" s="84"/>
      <c r="VKM29" s="84"/>
      <c r="VKN29" s="84"/>
      <c r="VKO29" s="84"/>
      <c r="VKP29" s="84"/>
      <c r="VKQ29" s="84"/>
      <c r="VKR29" s="84"/>
      <c r="VKS29" s="84"/>
      <c r="VKT29" s="84"/>
      <c r="VKU29" s="84"/>
      <c r="VKV29" s="84"/>
      <c r="VKW29" s="84"/>
      <c r="VKX29" s="84"/>
      <c r="VKY29" s="84"/>
      <c r="VKZ29" s="84"/>
      <c r="VLA29" s="84"/>
      <c r="VLB29" s="84"/>
      <c r="VLC29" s="84"/>
      <c r="VLD29" s="84"/>
      <c r="VLE29" s="84"/>
      <c r="VLF29" s="84"/>
      <c r="VLG29" s="84"/>
      <c r="VLH29" s="84"/>
      <c r="VLI29" s="84"/>
      <c r="VLJ29" s="84"/>
      <c r="VLK29" s="84"/>
      <c r="VLL29" s="84"/>
      <c r="VLM29" s="84"/>
      <c r="VLN29" s="84"/>
      <c r="VLO29" s="84"/>
      <c r="VLP29" s="84"/>
      <c r="VLQ29" s="84"/>
      <c r="VLR29" s="84"/>
      <c r="VLS29" s="84"/>
      <c r="VLT29" s="84"/>
      <c r="VLU29" s="84"/>
      <c r="VLV29" s="84"/>
      <c r="VLW29" s="84"/>
      <c r="VLX29" s="84"/>
      <c r="VLY29" s="84"/>
      <c r="VLZ29" s="84"/>
      <c r="VMA29" s="84"/>
      <c r="VMB29" s="84"/>
      <c r="VMC29" s="84"/>
      <c r="VMD29" s="84"/>
      <c r="VME29" s="84"/>
      <c r="VMF29" s="84"/>
      <c r="VMG29" s="84"/>
      <c r="VMH29" s="84"/>
      <c r="VMI29" s="84"/>
      <c r="VMJ29" s="84"/>
      <c r="VMK29" s="84"/>
      <c r="VML29" s="84"/>
      <c r="VMM29" s="84"/>
      <c r="VMN29" s="84"/>
      <c r="VMO29" s="84"/>
      <c r="VMP29" s="84"/>
      <c r="VMQ29" s="84"/>
      <c r="VMR29" s="84"/>
      <c r="VMS29" s="84"/>
      <c r="VMT29" s="84"/>
      <c r="VMU29" s="84"/>
      <c r="VMV29" s="84"/>
      <c r="VMW29" s="84"/>
      <c r="VMX29" s="84"/>
      <c r="VMY29" s="84"/>
      <c r="VMZ29" s="84"/>
      <c r="VNA29" s="84"/>
      <c r="VNB29" s="84"/>
      <c r="VNC29" s="84"/>
      <c r="VND29" s="84"/>
      <c r="VNE29" s="84"/>
      <c r="VNF29" s="84"/>
      <c r="VNG29" s="84"/>
      <c r="VNH29" s="84"/>
      <c r="VNI29" s="84"/>
      <c r="VNJ29" s="84"/>
      <c r="VNK29" s="84"/>
      <c r="VNL29" s="84"/>
      <c r="VNM29" s="84"/>
      <c r="VNN29" s="84"/>
      <c r="VNO29" s="84"/>
      <c r="VNP29" s="84"/>
      <c r="VNQ29" s="84"/>
      <c r="VNR29" s="84"/>
      <c r="VNS29" s="84"/>
      <c r="VNT29" s="84"/>
      <c r="VNU29" s="84"/>
      <c r="VNV29" s="84"/>
      <c r="VNW29" s="84"/>
      <c r="VNX29" s="84"/>
      <c r="VNY29" s="84"/>
      <c r="VNZ29" s="84"/>
      <c r="VOA29" s="84"/>
      <c r="VOB29" s="84"/>
      <c r="VOC29" s="84"/>
      <c r="VOD29" s="84"/>
      <c r="VOE29" s="84"/>
      <c r="VOF29" s="84"/>
      <c r="VOG29" s="84"/>
      <c r="VOH29" s="84"/>
      <c r="VOI29" s="84"/>
      <c r="VOJ29" s="84"/>
      <c r="VOK29" s="84"/>
      <c r="VOL29" s="84"/>
      <c r="VOM29" s="84"/>
      <c r="VON29" s="84"/>
      <c r="VOO29" s="84"/>
      <c r="VOP29" s="84"/>
      <c r="VOQ29" s="84"/>
      <c r="VOR29" s="84"/>
      <c r="VOS29" s="84"/>
      <c r="VOT29" s="84"/>
      <c r="VOU29" s="84"/>
      <c r="VOV29" s="84"/>
      <c r="VOW29" s="84"/>
      <c r="VOX29" s="84"/>
      <c r="VOY29" s="84"/>
      <c r="VOZ29" s="84"/>
      <c r="VPA29" s="84"/>
      <c r="VPB29" s="84"/>
      <c r="VPC29" s="84"/>
      <c r="VPD29" s="84"/>
      <c r="VPE29" s="84"/>
      <c r="VPF29" s="84"/>
      <c r="VPG29" s="84"/>
      <c r="VPH29" s="84"/>
      <c r="VPI29" s="84"/>
      <c r="VPJ29" s="84"/>
      <c r="VPK29" s="84"/>
      <c r="VPL29" s="84"/>
      <c r="VPM29" s="84"/>
      <c r="VPN29" s="84"/>
      <c r="VPO29" s="84"/>
      <c r="VPP29" s="84"/>
      <c r="VPQ29" s="84"/>
      <c r="VPR29" s="84"/>
      <c r="VPS29" s="84"/>
      <c r="VPT29" s="84"/>
      <c r="VPU29" s="84"/>
      <c r="VPV29" s="84"/>
      <c r="VPW29" s="84"/>
      <c r="VPX29" s="84"/>
      <c r="VPY29" s="84"/>
      <c r="VPZ29" s="84"/>
      <c r="VQA29" s="84"/>
      <c r="VQB29" s="84"/>
      <c r="VQC29" s="84"/>
      <c r="VQD29" s="84"/>
      <c r="VQE29" s="84"/>
      <c r="VQF29" s="84"/>
      <c r="VQG29" s="84"/>
      <c r="VQH29" s="84"/>
      <c r="VQI29" s="84"/>
      <c r="VQJ29" s="84"/>
      <c r="VQK29" s="84"/>
      <c r="VQL29" s="84"/>
      <c r="VQM29" s="84"/>
      <c r="VQN29" s="84"/>
      <c r="VQO29" s="84"/>
      <c r="VQP29" s="84"/>
      <c r="VQQ29" s="84"/>
      <c r="VQR29" s="84"/>
      <c r="VQS29" s="84"/>
      <c r="VQT29" s="84"/>
      <c r="VQU29" s="84"/>
      <c r="VQV29" s="84"/>
      <c r="VQW29" s="84"/>
      <c r="VQX29" s="84"/>
      <c r="VQY29" s="84"/>
      <c r="VQZ29" s="84"/>
      <c r="VRA29" s="84"/>
      <c r="VRB29" s="84"/>
      <c r="VRC29" s="84"/>
      <c r="VRD29" s="84"/>
      <c r="VRE29" s="84"/>
      <c r="VRF29" s="84"/>
      <c r="VRG29" s="84"/>
      <c r="VRH29" s="84"/>
      <c r="VRI29" s="84"/>
      <c r="VRJ29" s="84"/>
      <c r="VRK29" s="84"/>
      <c r="VRL29" s="84"/>
      <c r="VRM29" s="84"/>
      <c r="VRN29" s="84"/>
      <c r="VRO29" s="84"/>
      <c r="VRP29" s="84"/>
      <c r="VRQ29" s="84"/>
      <c r="VRR29" s="84"/>
      <c r="VRS29" s="84"/>
      <c r="VRT29" s="84"/>
      <c r="VRU29" s="84"/>
      <c r="VRV29" s="84"/>
      <c r="VRW29" s="84"/>
      <c r="VRX29" s="84"/>
      <c r="VRY29" s="84"/>
      <c r="VRZ29" s="84"/>
      <c r="VSA29" s="84"/>
      <c r="VSB29" s="84"/>
      <c r="VSC29" s="84"/>
      <c r="VSD29" s="84"/>
      <c r="VSE29" s="84"/>
      <c r="VSF29" s="84"/>
      <c r="VSG29" s="84"/>
      <c r="VSH29" s="84"/>
      <c r="VSI29" s="84"/>
      <c r="VSJ29" s="84"/>
      <c r="VSK29" s="84"/>
      <c r="VSL29" s="84"/>
      <c r="VSM29" s="84"/>
      <c r="VSN29" s="84"/>
      <c r="VSO29" s="84"/>
      <c r="VSP29" s="84"/>
      <c r="VSQ29" s="84"/>
      <c r="VSR29" s="84"/>
      <c r="VSS29" s="84"/>
      <c r="VST29" s="84"/>
      <c r="VSU29" s="84"/>
      <c r="VSV29" s="84"/>
      <c r="VSW29" s="84"/>
      <c r="VSX29" s="84"/>
      <c r="VSY29" s="84"/>
      <c r="VSZ29" s="84"/>
      <c r="VTA29" s="84"/>
      <c r="VTB29" s="84"/>
      <c r="VTC29" s="84"/>
      <c r="VTD29" s="84"/>
      <c r="VTE29" s="84"/>
      <c r="VTF29" s="84"/>
      <c r="VTG29" s="84"/>
      <c r="VTH29" s="84"/>
      <c r="VTI29" s="84"/>
      <c r="VTJ29" s="84"/>
      <c r="VTK29" s="84"/>
      <c r="VTL29" s="84"/>
      <c r="VTM29" s="84"/>
      <c r="VTN29" s="84"/>
      <c r="VTO29" s="84"/>
      <c r="VTP29" s="84"/>
      <c r="VTQ29" s="84"/>
      <c r="VTR29" s="84"/>
      <c r="VTS29" s="84"/>
      <c r="VTT29" s="84"/>
      <c r="VTU29" s="84"/>
      <c r="VTV29" s="84"/>
      <c r="VTW29" s="84"/>
      <c r="VTX29" s="84"/>
      <c r="VTY29" s="84"/>
      <c r="VTZ29" s="84"/>
      <c r="VUA29" s="84"/>
      <c r="VUB29" s="84"/>
      <c r="VUC29" s="84"/>
      <c r="VUD29" s="84"/>
      <c r="VUE29" s="84"/>
      <c r="VUF29" s="84"/>
      <c r="VUG29" s="84"/>
      <c r="VUH29" s="84"/>
      <c r="VUI29" s="84"/>
      <c r="VUJ29" s="84"/>
      <c r="VUK29" s="84"/>
      <c r="VUL29" s="84"/>
      <c r="VUM29" s="84"/>
      <c r="VUN29" s="84"/>
      <c r="VUO29" s="84"/>
      <c r="VUP29" s="84"/>
      <c r="VUQ29" s="84"/>
      <c r="VUR29" s="84"/>
      <c r="VUS29" s="84"/>
      <c r="VUT29" s="84"/>
      <c r="VUU29" s="84"/>
      <c r="VUV29" s="84"/>
      <c r="VUW29" s="84"/>
      <c r="VUX29" s="84"/>
      <c r="VUY29" s="84"/>
      <c r="VUZ29" s="84"/>
      <c r="VVA29" s="84"/>
      <c r="VVB29" s="84"/>
      <c r="VVC29" s="84"/>
      <c r="VVD29" s="84"/>
      <c r="VVE29" s="84"/>
      <c r="VVF29" s="84"/>
      <c r="VVG29" s="84"/>
      <c r="VVH29" s="84"/>
      <c r="VVI29" s="84"/>
      <c r="VVJ29" s="84"/>
      <c r="VVK29" s="84"/>
      <c r="VVL29" s="84"/>
      <c r="VVM29" s="84"/>
      <c r="VVN29" s="84"/>
      <c r="VVO29" s="84"/>
      <c r="VVP29" s="84"/>
      <c r="VVQ29" s="84"/>
      <c r="VVR29" s="84"/>
      <c r="VVS29" s="84"/>
      <c r="VVT29" s="84"/>
      <c r="VVU29" s="84"/>
      <c r="VVV29" s="84"/>
      <c r="VVW29" s="84"/>
      <c r="VVX29" s="84"/>
      <c r="VVY29" s="84"/>
      <c r="VVZ29" s="84"/>
      <c r="VWA29" s="84"/>
      <c r="VWB29" s="84"/>
      <c r="VWC29" s="84"/>
      <c r="VWD29" s="84"/>
      <c r="VWE29" s="84"/>
      <c r="VWF29" s="84"/>
      <c r="VWG29" s="84"/>
      <c r="VWH29" s="84"/>
      <c r="VWI29" s="84"/>
      <c r="VWJ29" s="84"/>
      <c r="VWK29" s="84"/>
      <c r="VWL29" s="84"/>
      <c r="VWM29" s="84"/>
      <c r="VWN29" s="84"/>
      <c r="VWO29" s="84"/>
      <c r="VWP29" s="84"/>
      <c r="VWQ29" s="84"/>
      <c r="VWR29" s="84"/>
      <c r="VWS29" s="84"/>
      <c r="VWT29" s="84"/>
      <c r="VWU29" s="84"/>
      <c r="VWV29" s="84"/>
      <c r="VWW29" s="84"/>
      <c r="VWX29" s="84"/>
      <c r="VWY29" s="84"/>
      <c r="VWZ29" s="84"/>
      <c r="VXA29" s="84"/>
      <c r="VXB29" s="84"/>
      <c r="VXC29" s="84"/>
      <c r="VXD29" s="84"/>
      <c r="VXE29" s="84"/>
      <c r="VXF29" s="84"/>
      <c r="VXG29" s="84"/>
      <c r="VXH29" s="84"/>
      <c r="VXI29" s="84"/>
      <c r="VXJ29" s="84"/>
      <c r="VXK29" s="84"/>
      <c r="VXL29" s="84"/>
      <c r="VXM29" s="84"/>
      <c r="VXN29" s="84"/>
      <c r="VXO29" s="84"/>
      <c r="VXP29" s="84"/>
      <c r="VXQ29" s="84"/>
      <c r="VXR29" s="84"/>
      <c r="VXS29" s="84"/>
      <c r="VXT29" s="84"/>
      <c r="VXU29" s="84"/>
      <c r="VXV29" s="84"/>
      <c r="VXW29" s="84"/>
      <c r="VXX29" s="84"/>
      <c r="VXY29" s="84"/>
      <c r="VXZ29" s="84"/>
      <c r="VYA29" s="84"/>
      <c r="VYB29" s="84"/>
      <c r="VYC29" s="84"/>
      <c r="VYD29" s="84"/>
      <c r="VYE29" s="84"/>
      <c r="VYF29" s="84"/>
      <c r="VYG29" s="84"/>
      <c r="VYH29" s="84"/>
      <c r="VYI29" s="84"/>
      <c r="VYJ29" s="84"/>
      <c r="VYK29" s="84"/>
      <c r="VYL29" s="84"/>
      <c r="VYM29" s="84"/>
      <c r="VYN29" s="84"/>
      <c r="VYO29" s="84"/>
      <c r="VYP29" s="84"/>
      <c r="VYQ29" s="84"/>
      <c r="VYR29" s="84"/>
      <c r="VYS29" s="84"/>
      <c r="VYT29" s="84"/>
      <c r="VYU29" s="84"/>
      <c r="VYV29" s="84"/>
      <c r="VYW29" s="84"/>
      <c r="VYX29" s="84"/>
      <c r="VYY29" s="84"/>
      <c r="VYZ29" s="84"/>
      <c r="VZA29" s="84"/>
      <c r="VZB29" s="84"/>
      <c r="VZC29" s="84"/>
      <c r="VZD29" s="84"/>
      <c r="VZE29" s="84"/>
      <c r="VZF29" s="84"/>
      <c r="VZG29" s="84"/>
      <c r="VZH29" s="84"/>
      <c r="VZI29" s="84"/>
      <c r="VZJ29" s="84"/>
      <c r="VZK29" s="84"/>
      <c r="VZL29" s="84"/>
      <c r="VZM29" s="84"/>
      <c r="VZN29" s="84"/>
      <c r="VZO29" s="84"/>
      <c r="VZP29" s="84"/>
      <c r="VZQ29" s="84"/>
      <c r="VZR29" s="84"/>
      <c r="VZS29" s="84"/>
      <c r="VZT29" s="84"/>
      <c r="VZU29" s="84"/>
      <c r="VZV29" s="84"/>
      <c r="VZW29" s="84"/>
      <c r="VZX29" s="84"/>
      <c r="VZY29" s="84"/>
      <c r="VZZ29" s="84"/>
      <c r="WAA29" s="84"/>
      <c r="WAB29" s="84"/>
      <c r="WAC29" s="84"/>
      <c r="WAD29" s="84"/>
      <c r="WAE29" s="84"/>
      <c r="WAF29" s="84"/>
      <c r="WAG29" s="84"/>
      <c r="WAH29" s="84"/>
      <c r="WAI29" s="84"/>
      <c r="WAJ29" s="84"/>
      <c r="WAK29" s="84"/>
      <c r="WAL29" s="84"/>
      <c r="WAM29" s="84"/>
      <c r="WAN29" s="84"/>
      <c r="WAO29" s="84"/>
      <c r="WAP29" s="84"/>
      <c r="WAQ29" s="84"/>
      <c r="WAR29" s="84"/>
      <c r="WAS29" s="84"/>
      <c r="WAT29" s="84"/>
      <c r="WAU29" s="84"/>
      <c r="WAV29" s="84"/>
      <c r="WAW29" s="84"/>
      <c r="WAX29" s="84"/>
      <c r="WAY29" s="84"/>
      <c r="WAZ29" s="84"/>
      <c r="WBA29" s="84"/>
      <c r="WBB29" s="84"/>
      <c r="WBC29" s="84"/>
      <c r="WBD29" s="84"/>
      <c r="WBE29" s="84"/>
      <c r="WBF29" s="84"/>
      <c r="WBG29" s="84"/>
      <c r="WBH29" s="84"/>
      <c r="WBI29" s="84"/>
      <c r="WBJ29" s="84"/>
      <c r="WBK29" s="84"/>
      <c r="WBL29" s="84"/>
      <c r="WBM29" s="84"/>
      <c r="WBN29" s="84"/>
      <c r="WBO29" s="84"/>
      <c r="WBP29" s="84"/>
      <c r="WBQ29" s="84"/>
      <c r="WBR29" s="84"/>
      <c r="WBS29" s="84"/>
      <c r="WBT29" s="84"/>
      <c r="WBU29" s="84"/>
      <c r="WBV29" s="84"/>
      <c r="WBW29" s="84"/>
      <c r="WBX29" s="84"/>
      <c r="WBY29" s="84"/>
      <c r="WBZ29" s="84"/>
      <c r="WCA29" s="84"/>
      <c r="WCB29" s="84"/>
      <c r="WCC29" s="84"/>
      <c r="WCD29" s="84"/>
      <c r="WCE29" s="84"/>
      <c r="WCF29" s="84"/>
      <c r="WCG29" s="84"/>
      <c r="WCH29" s="84"/>
      <c r="WCI29" s="84"/>
      <c r="WCJ29" s="84"/>
      <c r="WCK29" s="84"/>
      <c r="WCL29" s="84"/>
      <c r="WCM29" s="84"/>
      <c r="WCN29" s="84"/>
      <c r="WCO29" s="84"/>
      <c r="WCP29" s="84"/>
      <c r="WCQ29" s="84"/>
      <c r="WCR29" s="84"/>
      <c r="WCS29" s="84"/>
      <c r="WCT29" s="84"/>
      <c r="WCU29" s="84"/>
      <c r="WCV29" s="84"/>
      <c r="WCW29" s="84"/>
      <c r="WCX29" s="84"/>
      <c r="WCY29" s="84"/>
      <c r="WCZ29" s="84"/>
      <c r="WDA29" s="84"/>
      <c r="WDB29" s="84"/>
      <c r="WDC29" s="84"/>
      <c r="WDD29" s="84"/>
      <c r="WDE29" s="84"/>
      <c r="WDF29" s="84"/>
      <c r="WDG29" s="84"/>
      <c r="WDH29" s="84"/>
      <c r="WDI29" s="84"/>
      <c r="WDJ29" s="84"/>
      <c r="WDK29" s="84"/>
      <c r="WDL29" s="84"/>
      <c r="WDM29" s="84"/>
      <c r="WDN29" s="84"/>
      <c r="WDO29" s="84"/>
      <c r="WDP29" s="84"/>
      <c r="WDQ29" s="84"/>
      <c r="WDR29" s="84"/>
      <c r="WDS29" s="84"/>
      <c r="WDT29" s="84"/>
      <c r="WDU29" s="84"/>
      <c r="WDV29" s="84"/>
      <c r="WDW29" s="84"/>
      <c r="WDX29" s="84"/>
      <c r="WDY29" s="84"/>
      <c r="WDZ29" s="84"/>
      <c r="WEA29" s="84"/>
      <c r="WEB29" s="84"/>
      <c r="WEC29" s="84"/>
      <c r="WED29" s="84"/>
      <c r="WEE29" s="84"/>
      <c r="WEF29" s="84"/>
      <c r="WEG29" s="84"/>
      <c r="WEH29" s="84"/>
      <c r="WEI29" s="84"/>
      <c r="WEJ29" s="84"/>
      <c r="WEK29" s="84"/>
      <c r="WEL29" s="84"/>
      <c r="WEM29" s="84"/>
      <c r="WEN29" s="84"/>
      <c r="WEO29" s="84"/>
      <c r="WEP29" s="84"/>
      <c r="WEQ29" s="84"/>
      <c r="WER29" s="84"/>
      <c r="WES29" s="84"/>
      <c r="WET29" s="84"/>
      <c r="WEU29" s="84"/>
      <c r="WEV29" s="84"/>
      <c r="WEW29" s="84"/>
      <c r="WEX29" s="84"/>
      <c r="WEY29" s="84"/>
      <c r="WEZ29" s="84"/>
      <c r="WFA29" s="84"/>
      <c r="WFB29" s="84"/>
      <c r="WFC29" s="84"/>
      <c r="WFD29" s="84"/>
      <c r="WFE29" s="84"/>
      <c r="WFF29" s="84"/>
      <c r="WFG29" s="84"/>
      <c r="WFH29" s="84"/>
      <c r="WFI29" s="84"/>
      <c r="WFJ29" s="84"/>
      <c r="WFK29" s="84"/>
      <c r="WFL29" s="84"/>
      <c r="WFM29" s="84"/>
      <c r="WFN29" s="84"/>
      <c r="WFO29" s="84"/>
      <c r="WFP29" s="84"/>
      <c r="WFQ29" s="84"/>
      <c r="WFR29" s="84"/>
      <c r="WFS29" s="84"/>
      <c r="WFT29" s="84"/>
      <c r="WFU29" s="84"/>
      <c r="WFV29" s="84"/>
      <c r="WFW29" s="84"/>
      <c r="WFX29" s="84"/>
      <c r="WFY29" s="84"/>
      <c r="WFZ29" s="84"/>
      <c r="WGA29" s="84"/>
      <c r="WGB29" s="84"/>
      <c r="WGC29" s="84"/>
      <c r="WGD29" s="84"/>
      <c r="WGE29" s="84"/>
      <c r="WGF29" s="84"/>
      <c r="WGG29" s="84"/>
      <c r="WGH29" s="84"/>
      <c r="WGI29" s="84"/>
      <c r="WGJ29" s="84"/>
      <c r="WGK29" s="84"/>
      <c r="WGL29" s="84"/>
      <c r="WGM29" s="84"/>
      <c r="WGN29" s="84"/>
      <c r="WGO29" s="84"/>
      <c r="WGP29" s="84"/>
      <c r="WGQ29" s="84"/>
      <c r="WGR29" s="84"/>
      <c r="WGS29" s="84"/>
      <c r="WGT29" s="84"/>
      <c r="WGU29" s="84"/>
      <c r="WGV29" s="84"/>
      <c r="WGW29" s="84"/>
      <c r="WGX29" s="84"/>
      <c r="WGY29" s="84"/>
      <c r="WGZ29" s="84"/>
      <c r="WHA29" s="84"/>
      <c r="WHB29" s="84"/>
      <c r="WHC29" s="84"/>
      <c r="WHD29" s="84"/>
      <c r="WHE29" s="84"/>
      <c r="WHF29" s="84"/>
      <c r="WHG29" s="84"/>
      <c r="WHH29" s="84"/>
      <c r="WHI29" s="84"/>
      <c r="WHJ29" s="84"/>
      <c r="WHK29" s="84"/>
      <c r="WHL29" s="84"/>
      <c r="WHM29" s="84"/>
      <c r="WHN29" s="84"/>
      <c r="WHO29" s="84"/>
      <c r="WHP29" s="84"/>
      <c r="WHQ29" s="84"/>
      <c r="WHR29" s="84"/>
      <c r="WHS29" s="84"/>
      <c r="WHT29" s="84"/>
      <c r="WHU29" s="84"/>
      <c r="WHV29" s="84"/>
      <c r="WHW29" s="84"/>
      <c r="WHX29" s="84"/>
      <c r="WHY29" s="84"/>
      <c r="WHZ29" s="84"/>
      <c r="WIA29" s="84"/>
      <c r="WIB29" s="84"/>
      <c r="WIC29" s="84"/>
      <c r="WID29" s="84"/>
      <c r="WIE29" s="84"/>
      <c r="WIF29" s="84"/>
      <c r="WIG29" s="84"/>
      <c r="WIH29" s="84"/>
      <c r="WII29" s="84"/>
      <c r="WIJ29" s="84"/>
      <c r="WIK29" s="84"/>
      <c r="WIL29" s="84"/>
      <c r="WIM29" s="84"/>
      <c r="WIN29" s="84"/>
      <c r="WIO29" s="84"/>
      <c r="WIP29" s="84"/>
      <c r="WIQ29" s="84"/>
      <c r="WIR29" s="84"/>
      <c r="WIS29" s="84"/>
      <c r="WIT29" s="84"/>
      <c r="WIU29" s="84"/>
      <c r="WIV29" s="84"/>
      <c r="WIW29" s="84"/>
      <c r="WIX29" s="84"/>
      <c r="WIY29" s="84"/>
      <c r="WIZ29" s="84"/>
      <c r="WJA29" s="84"/>
      <c r="WJB29" s="84"/>
      <c r="WJC29" s="84"/>
      <c r="WJD29" s="84"/>
      <c r="WJE29" s="84"/>
      <c r="WJF29" s="84"/>
      <c r="WJG29" s="84"/>
      <c r="WJH29" s="84"/>
      <c r="WJI29" s="84"/>
      <c r="WJJ29" s="84"/>
      <c r="WJK29" s="84"/>
      <c r="WJL29" s="84"/>
      <c r="WJM29" s="84"/>
      <c r="WJN29" s="84"/>
      <c r="WJO29" s="84"/>
      <c r="WJP29" s="84"/>
      <c r="WJQ29" s="84"/>
      <c r="WJR29" s="84"/>
      <c r="WJS29" s="84"/>
      <c r="WJT29" s="84"/>
      <c r="WJU29" s="84"/>
      <c r="WJV29" s="84"/>
      <c r="WJW29" s="84"/>
      <c r="WJX29" s="84"/>
      <c r="WJY29" s="84"/>
      <c r="WJZ29" s="84"/>
      <c r="WKA29" s="84"/>
      <c r="WKB29" s="84"/>
      <c r="WKC29" s="84"/>
      <c r="WKD29" s="84"/>
      <c r="WKE29" s="84"/>
      <c r="WKF29" s="84"/>
      <c r="WKG29" s="84"/>
      <c r="WKH29" s="84"/>
      <c r="WKI29" s="84"/>
      <c r="WKJ29" s="84"/>
      <c r="WKK29" s="84"/>
      <c r="WKL29" s="84"/>
      <c r="WKM29" s="84"/>
      <c r="WKN29" s="84"/>
      <c r="WKO29" s="84"/>
      <c r="WKP29" s="84"/>
      <c r="WKQ29" s="84"/>
      <c r="WKR29" s="84"/>
      <c r="WKS29" s="84"/>
      <c r="WKT29" s="84"/>
      <c r="WKU29" s="84"/>
      <c r="WKV29" s="84"/>
      <c r="WKW29" s="84"/>
      <c r="WKX29" s="84"/>
      <c r="WKY29" s="84"/>
      <c r="WKZ29" s="84"/>
      <c r="WLA29" s="84"/>
      <c r="WLB29" s="84"/>
      <c r="WLC29" s="84"/>
      <c r="WLD29" s="84"/>
      <c r="WLE29" s="84"/>
      <c r="WLF29" s="84"/>
      <c r="WLG29" s="84"/>
      <c r="WLH29" s="84"/>
      <c r="WLI29" s="84"/>
      <c r="WLJ29" s="84"/>
      <c r="WLK29" s="84"/>
      <c r="WLL29" s="84"/>
      <c r="WLM29" s="84"/>
      <c r="WLN29" s="84"/>
      <c r="WLO29" s="84"/>
      <c r="WLP29" s="84"/>
      <c r="WLQ29" s="84"/>
      <c r="WLR29" s="84"/>
      <c r="WLS29" s="84"/>
      <c r="WLT29" s="84"/>
      <c r="WLU29" s="84"/>
      <c r="WLV29" s="84"/>
      <c r="WLW29" s="84"/>
      <c r="WLX29" s="84"/>
      <c r="WLY29" s="84"/>
      <c r="WLZ29" s="84"/>
      <c r="WMA29" s="84"/>
      <c r="WMB29" s="84"/>
      <c r="WMC29" s="84"/>
      <c r="WMD29" s="84"/>
      <c r="WME29" s="84"/>
      <c r="WMF29" s="84"/>
      <c r="WMG29" s="84"/>
      <c r="WMH29" s="84"/>
      <c r="WMI29" s="84"/>
      <c r="WMJ29" s="84"/>
      <c r="WMK29" s="84"/>
      <c r="WML29" s="84"/>
      <c r="WMM29" s="84"/>
      <c r="WMN29" s="84"/>
      <c r="WMO29" s="84"/>
      <c r="WMP29" s="84"/>
      <c r="WMQ29" s="84"/>
      <c r="WMR29" s="84"/>
      <c r="WMS29" s="84"/>
      <c r="WMT29" s="84"/>
      <c r="WMU29" s="84"/>
      <c r="WMV29" s="84"/>
      <c r="WMW29" s="84"/>
      <c r="WMX29" s="84"/>
      <c r="WMY29" s="84"/>
      <c r="WMZ29" s="84"/>
      <c r="WNA29" s="84"/>
      <c r="WNB29" s="84"/>
      <c r="WNC29" s="84"/>
      <c r="WND29" s="84"/>
      <c r="WNE29" s="84"/>
      <c r="WNF29" s="84"/>
      <c r="WNG29" s="84"/>
      <c r="WNH29" s="84"/>
      <c r="WNI29" s="84"/>
      <c r="WNJ29" s="84"/>
      <c r="WNK29" s="84"/>
      <c r="WNL29" s="84"/>
      <c r="WNM29" s="84"/>
      <c r="WNN29" s="84"/>
      <c r="WNO29" s="84"/>
      <c r="WNP29" s="84"/>
      <c r="WNQ29" s="84"/>
      <c r="WNR29" s="84"/>
      <c r="WNS29" s="84"/>
      <c r="WNT29" s="84"/>
      <c r="WNU29" s="84"/>
      <c r="WNV29" s="84"/>
      <c r="WNW29" s="84"/>
      <c r="WNX29" s="84"/>
      <c r="WNY29" s="84"/>
      <c r="WNZ29" s="84"/>
      <c r="WOA29" s="84"/>
      <c r="WOB29" s="84"/>
      <c r="WOC29" s="84"/>
      <c r="WOD29" s="84"/>
      <c r="WOE29" s="84"/>
      <c r="WOF29" s="84"/>
      <c r="WOG29" s="84"/>
      <c r="WOH29" s="84"/>
      <c r="WOI29" s="84"/>
      <c r="WOJ29" s="84"/>
      <c r="WOK29" s="84"/>
      <c r="WOL29" s="84"/>
      <c r="WOM29" s="84"/>
      <c r="WON29" s="84"/>
      <c r="WOO29" s="84"/>
      <c r="WOP29" s="84"/>
      <c r="WOQ29" s="84"/>
      <c r="WOR29" s="84"/>
      <c r="WOS29" s="84"/>
      <c r="WOT29" s="84"/>
      <c r="WOU29" s="84"/>
      <c r="WOV29" s="84"/>
      <c r="WOW29" s="84"/>
      <c r="WOX29" s="84"/>
      <c r="WOY29" s="84"/>
      <c r="WOZ29" s="84"/>
      <c r="WPA29" s="84"/>
      <c r="WPB29" s="84"/>
      <c r="WPC29" s="84"/>
      <c r="WPD29" s="84"/>
      <c r="WPE29" s="84"/>
      <c r="WPF29" s="84"/>
      <c r="WPG29" s="84"/>
      <c r="WPH29" s="84"/>
      <c r="WPI29" s="84"/>
      <c r="WPJ29" s="84"/>
      <c r="WPK29" s="84"/>
      <c r="WPL29" s="84"/>
      <c r="WPM29" s="84"/>
      <c r="WPN29" s="84"/>
      <c r="WPO29" s="84"/>
      <c r="WPP29" s="84"/>
      <c r="WPQ29" s="84"/>
      <c r="WPR29" s="84"/>
      <c r="WPS29" s="84"/>
      <c r="WPT29" s="84"/>
      <c r="WPU29" s="84"/>
      <c r="WPV29" s="84"/>
      <c r="WPW29" s="84"/>
      <c r="WPX29" s="84"/>
      <c r="WPY29" s="84"/>
      <c r="WPZ29" s="84"/>
      <c r="WQA29" s="84"/>
      <c r="WQB29" s="84"/>
      <c r="WQC29" s="84"/>
      <c r="WQD29" s="84"/>
      <c r="WQE29" s="84"/>
      <c r="WQF29" s="84"/>
      <c r="WQG29" s="84"/>
      <c r="WQH29" s="84"/>
      <c r="WQI29" s="84"/>
      <c r="WQJ29" s="84"/>
      <c r="WQK29" s="84"/>
      <c r="WQL29" s="84"/>
      <c r="WQM29" s="84"/>
      <c r="WQN29" s="84"/>
      <c r="WQO29" s="84"/>
      <c r="WQP29" s="84"/>
      <c r="WQQ29" s="84"/>
      <c r="WQR29" s="84"/>
      <c r="WQS29" s="84"/>
      <c r="WQT29" s="84"/>
      <c r="WQU29" s="84"/>
      <c r="WQV29" s="84"/>
      <c r="WQW29" s="84"/>
      <c r="WQX29" s="84"/>
      <c r="WQY29" s="84"/>
      <c r="WQZ29" s="84"/>
      <c r="WRA29" s="84"/>
      <c r="WRB29" s="84"/>
      <c r="WRC29" s="84"/>
      <c r="WRD29" s="84"/>
      <c r="WRE29" s="84"/>
      <c r="WRF29" s="84"/>
      <c r="WRG29" s="84"/>
      <c r="WRH29" s="84"/>
      <c r="WRI29" s="84"/>
      <c r="WRJ29" s="84"/>
      <c r="WRK29" s="84"/>
      <c r="WRL29" s="84"/>
      <c r="WRM29" s="84"/>
      <c r="WRN29" s="84"/>
      <c r="WRO29" s="84"/>
      <c r="WRP29" s="84"/>
      <c r="WRQ29" s="84"/>
      <c r="WRR29" s="84"/>
      <c r="WRS29" s="84"/>
      <c r="WRT29" s="84"/>
      <c r="WRU29" s="84"/>
      <c r="WRV29" s="84"/>
      <c r="WRW29" s="84"/>
      <c r="WRX29" s="84"/>
      <c r="WRY29" s="84"/>
      <c r="WRZ29" s="84"/>
      <c r="WSA29" s="84"/>
      <c r="WSB29" s="84"/>
      <c r="WSC29" s="84"/>
      <c r="WSD29" s="84"/>
      <c r="WSE29" s="84"/>
      <c r="WSF29" s="84"/>
      <c r="WSG29" s="84"/>
      <c r="WSH29" s="84"/>
      <c r="WSI29" s="84"/>
      <c r="WSJ29" s="84"/>
      <c r="WSK29" s="84"/>
      <c r="WSL29" s="84"/>
      <c r="WSM29" s="84"/>
      <c r="WSN29" s="84"/>
      <c r="WSO29" s="84"/>
      <c r="WSP29" s="84"/>
      <c r="WSQ29" s="84"/>
      <c r="WSR29" s="84"/>
      <c r="WSS29" s="84"/>
      <c r="WST29" s="84"/>
      <c r="WSU29" s="84"/>
      <c r="WSV29" s="84"/>
      <c r="WSW29" s="84"/>
      <c r="WSX29" s="84"/>
      <c r="WSY29" s="84"/>
      <c r="WSZ29" s="84"/>
      <c r="WTA29" s="84"/>
      <c r="WTB29" s="84"/>
      <c r="WTC29" s="84"/>
      <c r="WTD29" s="84"/>
      <c r="WTE29" s="84"/>
      <c r="WTF29" s="84"/>
      <c r="WTG29" s="84"/>
      <c r="WTH29" s="84"/>
      <c r="WTI29" s="84"/>
      <c r="WTJ29" s="84"/>
      <c r="WTK29" s="84"/>
      <c r="WTL29" s="84"/>
      <c r="WTM29" s="84"/>
      <c r="WTN29" s="84"/>
      <c r="WTO29" s="84"/>
      <c r="WTP29" s="84"/>
      <c r="WTQ29" s="84"/>
      <c r="WTR29" s="84"/>
      <c r="WTS29" s="84"/>
      <c r="WTT29" s="84"/>
      <c r="WTU29" s="84"/>
      <c r="WTV29" s="84"/>
      <c r="WTW29" s="84"/>
      <c r="WTX29" s="84"/>
      <c r="WTY29" s="84"/>
      <c r="WTZ29" s="84"/>
      <c r="WUA29" s="84"/>
      <c r="WUB29" s="84"/>
      <c r="WUC29" s="84"/>
      <c r="WUD29" s="84"/>
      <c r="WUE29" s="84"/>
      <c r="WUF29" s="84"/>
      <c r="WUG29" s="84"/>
      <c r="WUH29" s="84"/>
      <c r="WUI29" s="84"/>
      <c r="WUJ29" s="84"/>
      <c r="WUK29" s="84"/>
      <c r="WUL29" s="84"/>
      <c r="WUM29" s="84"/>
      <c r="WUN29" s="84"/>
      <c r="WUO29" s="84"/>
      <c r="WUP29" s="84"/>
      <c r="WUQ29" s="84"/>
      <c r="WUR29" s="84"/>
      <c r="WUS29" s="84"/>
      <c r="WUT29" s="84"/>
      <c r="WUU29" s="84"/>
      <c r="WUV29" s="84"/>
      <c r="WUW29" s="84"/>
      <c r="WUX29" s="84"/>
      <c r="WUY29" s="84"/>
      <c r="WUZ29" s="84"/>
      <c r="WVA29" s="84"/>
      <c r="WVB29" s="84"/>
      <c r="WVC29" s="84"/>
      <c r="WVD29" s="84"/>
      <c r="WVE29" s="84"/>
      <c r="WVF29" s="84"/>
      <c r="WVG29" s="84"/>
      <c r="WVH29" s="84"/>
      <c r="WVI29" s="84"/>
      <c r="WVJ29" s="84"/>
      <c r="WVK29" s="84"/>
      <c r="WVL29" s="84"/>
      <c r="WVM29" s="84"/>
      <c r="WVN29" s="84"/>
      <c r="WVO29" s="84"/>
      <c r="WVP29" s="84"/>
      <c r="WVQ29" s="84"/>
      <c r="WVR29" s="84"/>
      <c r="WVS29" s="84"/>
      <c r="WVT29" s="84"/>
      <c r="WVU29" s="84"/>
      <c r="WVV29" s="84"/>
      <c r="WVW29" s="84"/>
      <c r="WVX29" s="84"/>
      <c r="WVY29" s="84"/>
      <c r="WVZ29" s="84"/>
      <c r="WWA29" s="84"/>
      <c r="WWB29" s="84"/>
      <c r="WWC29" s="84"/>
      <c r="WWD29" s="84"/>
      <c r="WWE29" s="84"/>
      <c r="WWF29" s="84"/>
      <c r="WWG29" s="84"/>
      <c r="WWH29" s="84"/>
      <c r="WWI29" s="84"/>
      <c r="WWJ29" s="84"/>
      <c r="WWK29" s="84"/>
      <c r="WWL29" s="84"/>
      <c r="WWM29" s="84"/>
      <c r="WWN29" s="84"/>
      <c r="WWO29" s="84"/>
      <c r="WWP29" s="84"/>
      <c r="WWQ29" s="84"/>
      <c r="WWR29" s="84"/>
      <c r="WWS29" s="84"/>
      <c r="WWT29" s="84"/>
      <c r="WWU29" s="84"/>
      <c r="WWV29" s="84"/>
      <c r="WWW29" s="84"/>
      <c r="WWX29" s="84"/>
      <c r="WWY29" s="84"/>
      <c r="WWZ29" s="84"/>
      <c r="WXA29" s="84"/>
      <c r="WXB29" s="84"/>
      <c r="WXC29" s="84"/>
      <c r="WXD29" s="84"/>
      <c r="WXE29" s="84"/>
      <c r="WXF29" s="84"/>
      <c r="WXG29" s="84"/>
      <c r="WXH29" s="84"/>
      <c r="WXI29" s="84"/>
      <c r="WXJ29" s="84"/>
      <c r="WXK29" s="84"/>
      <c r="WXL29" s="84"/>
      <c r="WXM29" s="84"/>
      <c r="WXN29" s="84"/>
      <c r="WXO29" s="84"/>
      <c r="WXP29" s="84"/>
      <c r="WXQ29" s="84"/>
      <c r="WXR29" s="84"/>
      <c r="WXS29" s="84"/>
      <c r="WXT29" s="84"/>
      <c r="WXU29" s="84"/>
      <c r="WXV29" s="84"/>
      <c r="WXW29" s="84"/>
      <c r="WXX29" s="84"/>
      <c r="WXY29" s="84"/>
      <c r="WXZ29" s="84"/>
      <c r="WYA29" s="84"/>
      <c r="WYB29" s="84"/>
      <c r="WYC29" s="84"/>
      <c r="WYD29" s="84"/>
      <c r="WYE29" s="84"/>
      <c r="WYF29" s="84"/>
      <c r="WYG29" s="84"/>
      <c r="WYH29" s="84"/>
      <c r="WYI29" s="84"/>
      <c r="WYJ29" s="84"/>
      <c r="WYK29" s="84"/>
      <c r="WYL29" s="84"/>
      <c r="WYM29" s="84"/>
      <c r="WYN29" s="84"/>
      <c r="WYO29" s="84"/>
      <c r="WYP29" s="84"/>
      <c r="WYQ29" s="84"/>
      <c r="WYR29" s="84"/>
      <c r="WYS29" s="84"/>
      <c r="WYT29" s="84"/>
      <c r="WYU29" s="84"/>
      <c r="WYV29" s="84"/>
      <c r="WYW29" s="84"/>
      <c r="WYX29" s="84"/>
      <c r="WYY29" s="84"/>
      <c r="WYZ29" s="84"/>
      <c r="WZA29" s="84"/>
      <c r="WZB29" s="84"/>
      <c r="WZC29" s="84"/>
      <c r="WZD29" s="84"/>
      <c r="WZE29" s="84"/>
      <c r="WZF29" s="84"/>
      <c r="WZG29" s="84"/>
      <c r="WZH29" s="84"/>
      <c r="WZI29" s="84"/>
      <c r="WZJ29" s="84"/>
      <c r="WZK29" s="84"/>
      <c r="WZL29" s="84"/>
      <c r="WZM29" s="84"/>
      <c r="WZN29" s="84"/>
      <c r="WZO29" s="84"/>
      <c r="WZP29" s="84"/>
      <c r="WZQ29" s="84"/>
      <c r="WZR29" s="84"/>
      <c r="WZS29" s="84"/>
      <c r="WZT29" s="84"/>
      <c r="WZU29" s="84"/>
      <c r="WZV29" s="84"/>
      <c r="WZW29" s="84"/>
      <c r="WZX29" s="84"/>
      <c r="WZY29" s="84"/>
      <c r="WZZ29" s="84"/>
      <c r="XAA29" s="84"/>
      <c r="XAB29" s="84"/>
      <c r="XAC29" s="84"/>
      <c r="XAD29" s="84"/>
      <c r="XAE29" s="84"/>
      <c r="XAF29" s="84"/>
      <c r="XAG29" s="84"/>
      <c r="XAH29" s="84"/>
      <c r="XAI29" s="84"/>
      <c r="XAJ29" s="84"/>
      <c r="XAK29" s="84"/>
      <c r="XAL29" s="84"/>
      <c r="XAM29" s="84"/>
      <c r="XAN29" s="84"/>
      <c r="XAO29" s="84"/>
      <c r="XAP29" s="84"/>
      <c r="XAQ29" s="84"/>
      <c r="XAR29" s="84"/>
      <c r="XAS29" s="84"/>
      <c r="XAT29" s="84"/>
      <c r="XAU29" s="84"/>
      <c r="XAV29" s="84"/>
      <c r="XAW29" s="84"/>
      <c r="XAX29" s="84"/>
      <c r="XAY29" s="84"/>
      <c r="XAZ29" s="84"/>
      <c r="XBA29" s="84"/>
      <c r="XBB29" s="84"/>
      <c r="XBC29" s="84"/>
      <c r="XBD29" s="84"/>
      <c r="XBE29" s="84"/>
      <c r="XBF29" s="84"/>
      <c r="XBG29" s="84"/>
      <c r="XBH29" s="84"/>
      <c r="XBI29" s="84"/>
      <c r="XBJ29" s="84"/>
      <c r="XBK29" s="84"/>
      <c r="XBL29" s="84"/>
      <c r="XBM29" s="84"/>
      <c r="XBN29" s="84"/>
      <c r="XBO29" s="84"/>
      <c r="XBP29" s="84"/>
      <c r="XBQ29" s="84"/>
      <c r="XBR29" s="84"/>
      <c r="XBS29" s="84"/>
      <c r="XBT29" s="84"/>
      <c r="XBU29" s="84"/>
      <c r="XBV29" s="84"/>
      <c r="XBW29" s="84"/>
      <c r="XBX29" s="84"/>
      <c r="XBY29" s="84"/>
      <c r="XBZ29" s="84"/>
      <c r="XCA29" s="84"/>
      <c r="XCB29" s="84"/>
      <c r="XCC29" s="84"/>
      <c r="XCD29" s="84"/>
      <c r="XCE29" s="84"/>
      <c r="XCF29" s="84"/>
      <c r="XCG29" s="84"/>
      <c r="XCH29" s="84"/>
      <c r="XCI29" s="84"/>
      <c r="XCJ29" s="84"/>
      <c r="XCK29" s="84"/>
      <c r="XCL29" s="84"/>
      <c r="XCM29" s="84"/>
      <c r="XCN29" s="84"/>
      <c r="XCO29" s="84"/>
      <c r="XCP29" s="84"/>
      <c r="XCQ29" s="84"/>
      <c r="XCR29" s="84"/>
      <c r="XCS29" s="84"/>
      <c r="XCT29" s="84"/>
      <c r="XCU29" s="84"/>
      <c r="XCV29" s="84"/>
      <c r="XCW29" s="84"/>
      <c r="XCX29" s="84"/>
      <c r="XCY29" s="84"/>
      <c r="XCZ29" s="84"/>
      <c r="XDA29" s="84"/>
      <c r="XDB29" s="84"/>
      <c r="XDC29" s="84"/>
      <c r="XDD29" s="84"/>
      <c r="XDE29" s="84"/>
      <c r="XDF29" s="84"/>
      <c r="XDG29" s="84"/>
      <c r="XDH29" s="84"/>
      <c r="XDI29" s="84"/>
      <c r="XDJ29" s="84"/>
      <c r="XDK29" s="84"/>
      <c r="XDL29" s="84"/>
      <c r="XDM29" s="84"/>
      <c r="XDN29" s="84"/>
      <c r="XDO29" s="84"/>
      <c r="XDP29" s="84"/>
      <c r="XDQ29" s="84"/>
      <c r="XDR29" s="84"/>
      <c r="XDS29" s="84"/>
      <c r="XDT29" s="84"/>
      <c r="XDU29" s="84"/>
      <c r="XDV29" s="84"/>
      <c r="XDW29" s="84"/>
      <c r="XDX29" s="84"/>
      <c r="XDY29" s="84"/>
      <c r="XDZ29" s="84"/>
      <c r="XEA29" s="84"/>
      <c r="XEB29" s="84"/>
      <c r="XEC29" s="84"/>
      <c r="XED29" s="84"/>
      <c r="XEE29" s="84"/>
      <c r="XEF29" s="84"/>
      <c r="XEG29" s="84"/>
      <c r="XEH29" s="84"/>
      <c r="XEI29" s="84"/>
      <c r="XEJ29" s="84"/>
      <c r="XEK29" s="84"/>
      <c r="XEL29" s="84"/>
      <c r="XEM29" s="84"/>
      <c r="XEN29" s="84"/>
      <c r="XEO29" s="84"/>
      <c r="XEP29" s="84"/>
      <c r="XEQ29" s="84"/>
      <c r="XER29" s="84"/>
      <c r="XES29" s="84"/>
      <c r="XET29" s="84"/>
      <c r="XEU29" s="84"/>
      <c r="XEV29" s="84"/>
      <c r="XEW29" s="84"/>
      <c r="XEX29" s="84"/>
      <c r="XEY29" s="84"/>
      <c r="XEZ29" s="84"/>
      <c r="XFA29" s="84"/>
      <c r="XFB29" s="84"/>
    </row>
    <row r="30" spans="1:16382" ht="15.75" x14ac:dyDescent="0.25">
      <c r="B30" s="123" t="s">
        <v>18</v>
      </c>
      <c r="C30" s="124">
        <v>9001</v>
      </c>
      <c r="D30" s="125"/>
      <c r="E30" s="126">
        <v>-200</v>
      </c>
      <c r="F30" s="158">
        <v>-200</v>
      </c>
      <c r="G30" s="162">
        <v>-200</v>
      </c>
      <c r="H30" s="159">
        <v>-200</v>
      </c>
      <c r="I30" s="159">
        <v>-200</v>
      </c>
      <c r="K30" s="84" t="s">
        <v>420</v>
      </c>
      <c r="L30" s="148"/>
      <c r="S30" s="550" t="s">
        <v>339</v>
      </c>
      <c r="T30" s="551">
        <v>1756247.898666204</v>
      </c>
    </row>
    <row r="31" spans="1:16382" ht="15.75" x14ac:dyDescent="0.25">
      <c r="B31" s="123" t="s">
        <v>19</v>
      </c>
      <c r="C31" s="124">
        <v>9001</v>
      </c>
      <c r="D31" s="125"/>
      <c r="E31" s="126">
        <v>-50</v>
      </c>
      <c r="F31" s="158">
        <v>-50</v>
      </c>
      <c r="G31" s="162">
        <v>-50</v>
      </c>
      <c r="H31" s="159">
        <v>-50</v>
      </c>
      <c r="I31" s="159">
        <v>-50</v>
      </c>
      <c r="K31" s="84" t="s">
        <v>420</v>
      </c>
      <c r="L31" s="148"/>
      <c r="S31" s="550" t="s">
        <v>340</v>
      </c>
      <c r="T31" s="551">
        <v>1728256.0141939817</v>
      </c>
    </row>
    <row r="32" spans="1:16382" ht="15.75" x14ac:dyDescent="0.25">
      <c r="B32" s="123" t="s">
        <v>20</v>
      </c>
      <c r="C32" s="124">
        <v>9001</v>
      </c>
      <c r="D32" s="125"/>
      <c r="E32" s="126">
        <v>-2500</v>
      </c>
      <c r="F32" s="158">
        <v>-4500</v>
      </c>
      <c r="G32" s="162">
        <v>-4500</v>
      </c>
      <c r="H32" s="159">
        <v>-4500</v>
      </c>
      <c r="I32" s="159">
        <v>-4500</v>
      </c>
      <c r="K32" s="84" t="s">
        <v>420</v>
      </c>
      <c r="L32" s="148"/>
      <c r="S32" s="550" t="s">
        <v>341</v>
      </c>
      <c r="T32" s="551">
        <v>1701925.7484347224</v>
      </c>
    </row>
    <row r="33" spans="1:16382" ht="15.75" x14ac:dyDescent="0.25">
      <c r="B33" s="123" t="s">
        <v>22</v>
      </c>
      <c r="C33" s="124">
        <v>9001</v>
      </c>
      <c r="D33" s="125"/>
      <c r="E33" s="126">
        <v>-1600</v>
      </c>
      <c r="F33" s="158">
        <v>-1500</v>
      </c>
      <c r="G33" s="162">
        <v>-1400</v>
      </c>
      <c r="H33" s="159">
        <v>-1300</v>
      </c>
      <c r="I33" s="159">
        <v>-1200</v>
      </c>
      <c r="K33" s="84" t="s">
        <v>420</v>
      </c>
      <c r="L33" s="148"/>
      <c r="S33" s="550" t="s">
        <v>342</v>
      </c>
      <c r="T33" s="551">
        <v>1672272.2452495373</v>
      </c>
    </row>
    <row r="34" spans="1:16382" ht="15.75" x14ac:dyDescent="0.25">
      <c r="B34" s="123" t="s">
        <v>349</v>
      </c>
      <c r="C34" s="124">
        <v>9008</v>
      </c>
      <c r="D34" s="125"/>
      <c r="E34" s="126">
        <f>-1630-1600</f>
        <v>-3230</v>
      </c>
      <c r="F34" s="546">
        <v>-2000</v>
      </c>
      <c r="G34" s="547">
        <v>-2000</v>
      </c>
      <c r="H34" s="547">
        <v>-2000</v>
      </c>
      <c r="I34" s="544">
        <v>-2000</v>
      </c>
      <c r="K34" s="84" t="s">
        <v>421</v>
      </c>
      <c r="L34" s="148"/>
      <c r="S34" s="550" t="s">
        <v>343</v>
      </c>
      <c r="T34" s="551">
        <v>1644280.360777315</v>
      </c>
    </row>
    <row r="35" spans="1:16382" s="149" customFormat="1" ht="15.75" x14ac:dyDescent="0.25">
      <c r="A35" s="84"/>
      <c r="B35" s="144" t="s">
        <v>141</v>
      </c>
      <c r="C35" s="124">
        <v>9009</v>
      </c>
      <c r="D35" s="125"/>
      <c r="E35" s="126">
        <f>-1500+1500</f>
        <v>0</v>
      </c>
      <c r="F35" s="546">
        <v>-1320</v>
      </c>
      <c r="G35" s="547">
        <v>-1980</v>
      </c>
      <c r="H35" s="544">
        <v>-1980</v>
      </c>
      <c r="I35" s="544">
        <v>-2640</v>
      </c>
      <c r="J35" s="84"/>
      <c r="K35" s="84" t="s">
        <v>426</v>
      </c>
      <c r="L35" s="148"/>
      <c r="M35" s="84"/>
      <c r="N35" s="84"/>
      <c r="O35" s="84"/>
      <c r="P35" s="84"/>
      <c r="Q35" s="84"/>
      <c r="R35" s="84"/>
      <c r="S35" s="550" t="s">
        <v>344</v>
      </c>
      <c r="T35" s="551">
        <v>1616288.4763050927</v>
      </c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/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/>
      <c r="KA35" s="84"/>
      <c r="KB35" s="84"/>
      <c r="KC35" s="84"/>
      <c r="KD35" s="84"/>
      <c r="KE35" s="84"/>
      <c r="KF35" s="84"/>
      <c r="KG35" s="84"/>
      <c r="KH35" s="84"/>
      <c r="KI35" s="84"/>
      <c r="KJ35" s="84"/>
      <c r="KK35" s="84"/>
      <c r="KL35" s="84"/>
      <c r="KM35" s="84"/>
      <c r="KN35" s="84"/>
      <c r="KO35" s="84"/>
      <c r="KP35" s="84"/>
      <c r="KQ35" s="84"/>
      <c r="KR35" s="84"/>
      <c r="KS35" s="84"/>
      <c r="KT35" s="84"/>
      <c r="KU35" s="84"/>
      <c r="KV35" s="84"/>
      <c r="KW35" s="84"/>
      <c r="KX35" s="84"/>
      <c r="KY35" s="84"/>
      <c r="KZ35" s="84"/>
      <c r="LA35" s="84"/>
      <c r="LB35" s="84"/>
      <c r="LC35" s="84"/>
      <c r="LD35" s="84"/>
      <c r="LE35" s="84"/>
      <c r="LF35" s="84"/>
      <c r="LG35" s="84"/>
      <c r="LH35" s="84"/>
      <c r="LI35" s="84"/>
      <c r="LJ35" s="84"/>
      <c r="LK35" s="84"/>
      <c r="LL35" s="84"/>
      <c r="LM35" s="84"/>
      <c r="LN35" s="84"/>
      <c r="LO35" s="84"/>
      <c r="LP35" s="84"/>
      <c r="LQ35" s="84"/>
      <c r="LR35" s="84"/>
      <c r="LS35" s="84"/>
      <c r="LT35" s="84"/>
      <c r="LU35" s="84"/>
      <c r="LV35" s="84"/>
      <c r="LW35" s="84"/>
      <c r="LX35" s="84"/>
      <c r="LY35" s="84"/>
      <c r="LZ35" s="84"/>
      <c r="MA35" s="84"/>
      <c r="MB35" s="84"/>
      <c r="MC35" s="84"/>
      <c r="MD35" s="84"/>
      <c r="ME35" s="84"/>
      <c r="MF35" s="84"/>
      <c r="MG35" s="84"/>
      <c r="MH35" s="84"/>
      <c r="MI35" s="84"/>
      <c r="MJ35" s="84"/>
      <c r="MK35" s="84"/>
      <c r="ML35" s="84"/>
      <c r="MM35" s="84"/>
      <c r="MN35" s="84"/>
      <c r="MO35" s="84"/>
      <c r="MP35" s="84"/>
      <c r="MQ35" s="84"/>
      <c r="MR35" s="84"/>
      <c r="MS35" s="84"/>
      <c r="MT35" s="84"/>
      <c r="MU35" s="84"/>
      <c r="MV35" s="84"/>
      <c r="MW35" s="84"/>
      <c r="MX35" s="84"/>
      <c r="MY35" s="84"/>
      <c r="MZ35" s="84"/>
      <c r="NA35" s="84"/>
      <c r="NB35" s="84"/>
      <c r="NC35" s="84"/>
      <c r="ND35" s="84"/>
      <c r="NE35" s="84"/>
      <c r="NF35" s="84"/>
      <c r="NG35" s="84"/>
      <c r="NH35" s="84"/>
      <c r="NI35" s="84"/>
      <c r="NJ35" s="84"/>
      <c r="NK35" s="84"/>
      <c r="NL35" s="84"/>
      <c r="NM35" s="84"/>
      <c r="NN35" s="84"/>
      <c r="NO35" s="84"/>
      <c r="NP35" s="84"/>
      <c r="NQ35" s="84"/>
      <c r="NR35" s="84"/>
      <c r="NS35" s="84"/>
      <c r="NT35" s="84"/>
      <c r="NU35" s="84"/>
      <c r="NV35" s="84"/>
      <c r="NW35" s="84"/>
      <c r="NX35" s="84"/>
      <c r="NY35" s="84"/>
      <c r="NZ35" s="84"/>
      <c r="OA35" s="84"/>
      <c r="OB35" s="84"/>
      <c r="OC35" s="84"/>
      <c r="OD35" s="84"/>
      <c r="OE35" s="84"/>
      <c r="OF35" s="84"/>
      <c r="OG35" s="84"/>
      <c r="OH35" s="84"/>
      <c r="OI35" s="84"/>
      <c r="OJ35" s="84"/>
      <c r="OK35" s="84"/>
      <c r="OL35" s="84"/>
      <c r="OM35" s="84"/>
      <c r="ON35" s="84"/>
      <c r="OO35" s="84"/>
      <c r="OP35" s="84"/>
      <c r="OQ35" s="84"/>
      <c r="OR35" s="84"/>
      <c r="OS35" s="84"/>
      <c r="OT35" s="84"/>
      <c r="OU35" s="84"/>
      <c r="OV35" s="84"/>
      <c r="OW35" s="84"/>
      <c r="OX35" s="84"/>
      <c r="OY35" s="84"/>
      <c r="OZ35" s="84"/>
      <c r="PA35" s="84"/>
      <c r="PB35" s="84"/>
      <c r="PC35" s="84"/>
      <c r="PD35" s="84"/>
      <c r="PE35" s="84"/>
      <c r="PF35" s="84"/>
      <c r="PG35" s="84"/>
      <c r="PH35" s="84"/>
      <c r="PI35" s="84"/>
      <c r="PJ35" s="84"/>
      <c r="PK35" s="84"/>
      <c r="PL35" s="84"/>
      <c r="PM35" s="84"/>
      <c r="PN35" s="84"/>
      <c r="PO35" s="84"/>
      <c r="PP35" s="84"/>
      <c r="PQ35" s="84"/>
      <c r="PR35" s="84"/>
      <c r="PS35" s="84"/>
      <c r="PT35" s="84"/>
      <c r="PU35" s="84"/>
      <c r="PV35" s="84"/>
      <c r="PW35" s="84"/>
      <c r="PX35" s="84"/>
      <c r="PY35" s="84"/>
      <c r="PZ35" s="84"/>
      <c r="QA35" s="84"/>
      <c r="QB35" s="84"/>
      <c r="QC35" s="84"/>
      <c r="QD35" s="84"/>
      <c r="QE35" s="84"/>
      <c r="QF35" s="84"/>
      <c r="QG35" s="84"/>
      <c r="QH35" s="84"/>
      <c r="QI35" s="84"/>
      <c r="QJ35" s="84"/>
      <c r="QK35" s="84"/>
      <c r="QL35" s="84"/>
      <c r="QM35" s="84"/>
      <c r="QN35" s="84"/>
      <c r="QO35" s="84"/>
      <c r="QP35" s="84"/>
      <c r="QQ35" s="84"/>
      <c r="QR35" s="84"/>
      <c r="QS35" s="84"/>
      <c r="QT35" s="84"/>
      <c r="QU35" s="84"/>
      <c r="QV35" s="84"/>
      <c r="QW35" s="84"/>
      <c r="QX35" s="84"/>
      <c r="QY35" s="84"/>
      <c r="QZ35" s="84"/>
      <c r="RA35" s="84"/>
      <c r="RB35" s="84"/>
      <c r="RC35" s="84"/>
      <c r="RD35" s="84"/>
      <c r="RE35" s="84"/>
      <c r="RF35" s="84"/>
      <c r="RG35" s="84"/>
      <c r="RH35" s="84"/>
      <c r="RI35" s="84"/>
      <c r="RJ35" s="84"/>
      <c r="RK35" s="84"/>
      <c r="RL35" s="84"/>
      <c r="RM35" s="84"/>
      <c r="RN35" s="84"/>
      <c r="RO35" s="84"/>
      <c r="RP35" s="84"/>
      <c r="RQ35" s="84"/>
      <c r="RR35" s="84"/>
      <c r="RS35" s="84"/>
      <c r="RT35" s="84"/>
      <c r="RU35" s="84"/>
      <c r="RV35" s="84"/>
      <c r="RW35" s="84"/>
      <c r="RX35" s="84"/>
      <c r="RY35" s="84"/>
      <c r="RZ35" s="84"/>
      <c r="SA35" s="84"/>
      <c r="SB35" s="84"/>
      <c r="SC35" s="84"/>
      <c r="SD35" s="84"/>
      <c r="SE35" s="84"/>
      <c r="SF35" s="84"/>
      <c r="SG35" s="84"/>
      <c r="SH35" s="84"/>
      <c r="SI35" s="84"/>
      <c r="SJ35" s="84"/>
      <c r="SK35" s="84"/>
      <c r="SL35" s="84"/>
      <c r="SM35" s="84"/>
      <c r="SN35" s="84"/>
      <c r="SO35" s="84"/>
      <c r="SP35" s="84"/>
      <c r="SQ35" s="84"/>
      <c r="SR35" s="84"/>
      <c r="SS35" s="84"/>
      <c r="ST35" s="84"/>
      <c r="SU35" s="84"/>
      <c r="SV35" s="84"/>
      <c r="SW35" s="84"/>
      <c r="SX35" s="84"/>
      <c r="SY35" s="84"/>
      <c r="SZ35" s="84"/>
      <c r="TA35" s="84"/>
      <c r="TB35" s="84"/>
      <c r="TC35" s="84"/>
      <c r="TD35" s="84"/>
      <c r="TE35" s="84"/>
      <c r="TF35" s="84"/>
      <c r="TG35" s="84"/>
      <c r="TH35" s="84"/>
      <c r="TI35" s="84"/>
      <c r="TJ35" s="84"/>
      <c r="TK35" s="84"/>
      <c r="TL35" s="84"/>
      <c r="TM35" s="84"/>
      <c r="TN35" s="84"/>
      <c r="TO35" s="84"/>
      <c r="TP35" s="84"/>
      <c r="TQ35" s="84"/>
      <c r="TR35" s="84"/>
      <c r="TS35" s="84"/>
      <c r="TT35" s="84"/>
      <c r="TU35" s="84"/>
      <c r="TV35" s="84"/>
      <c r="TW35" s="84"/>
      <c r="TX35" s="84"/>
      <c r="TY35" s="84"/>
      <c r="TZ35" s="84"/>
      <c r="UA35" s="84"/>
      <c r="UB35" s="84"/>
      <c r="UC35" s="84"/>
      <c r="UD35" s="84"/>
      <c r="UE35" s="84"/>
      <c r="UF35" s="84"/>
      <c r="UG35" s="84"/>
      <c r="UH35" s="84"/>
      <c r="UI35" s="84"/>
      <c r="UJ35" s="84"/>
      <c r="UK35" s="84"/>
      <c r="UL35" s="84"/>
      <c r="UM35" s="84"/>
      <c r="UN35" s="84"/>
      <c r="UO35" s="84"/>
      <c r="UP35" s="84"/>
      <c r="UQ35" s="84"/>
      <c r="UR35" s="84"/>
      <c r="US35" s="84"/>
      <c r="UT35" s="84"/>
      <c r="UU35" s="84"/>
      <c r="UV35" s="84"/>
      <c r="UW35" s="84"/>
      <c r="UX35" s="84"/>
      <c r="UY35" s="84"/>
      <c r="UZ35" s="84"/>
      <c r="VA35" s="84"/>
      <c r="VB35" s="84"/>
      <c r="VC35" s="84"/>
      <c r="VD35" s="84"/>
      <c r="VE35" s="84"/>
      <c r="VF35" s="84"/>
      <c r="VG35" s="84"/>
      <c r="VH35" s="84"/>
      <c r="VI35" s="84"/>
      <c r="VJ35" s="84"/>
      <c r="VK35" s="84"/>
      <c r="VL35" s="84"/>
      <c r="VM35" s="84"/>
      <c r="VN35" s="84"/>
      <c r="VO35" s="84"/>
      <c r="VP35" s="84"/>
      <c r="VQ35" s="84"/>
      <c r="VR35" s="84"/>
      <c r="VS35" s="84"/>
      <c r="VT35" s="84"/>
      <c r="VU35" s="84"/>
      <c r="VV35" s="84"/>
      <c r="VW35" s="84"/>
      <c r="VX35" s="84"/>
      <c r="VY35" s="84"/>
      <c r="VZ35" s="84"/>
      <c r="WA35" s="84"/>
      <c r="WB35" s="84"/>
      <c r="WC35" s="84"/>
      <c r="WD35" s="84"/>
      <c r="WE35" s="84"/>
      <c r="WF35" s="84"/>
      <c r="WG35" s="84"/>
      <c r="WH35" s="84"/>
      <c r="WI35" s="84"/>
      <c r="WJ35" s="84"/>
      <c r="WK35" s="84"/>
      <c r="WL35" s="84"/>
      <c r="WM35" s="84"/>
      <c r="WN35" s="84"/>
      <c r="WO35" s="84"/>
      <c r="WP35" s="84"/>
      <c r="WQ35" s="84"/>
      <c r="WR35" s="84"/>
      <c r="WS35" s="84"/>
      <c r="WT35" s="84"/>
      <c r="WU35" s="84"/>
      <c r="WV35" s="84"/>
      <c r="WW35" s="84"/>
      <c r="WX35" s="84"/>
      <c r="WY35" s="84"/>
      <c r="WZ35" s="84"/>
      <c r="XA35" s="84"/>
      <c r="XB35" s="84"/>
      <c r="XC35" s="84"/>
      <c r="XD35" s="84"/>
      <c r="XE35" s="84"/>
      <c r="XF35" s="84"/>
      <c r="XG35" s="84"/>
      <c r="XH35" s="84"/>
      <c r="XI35" s="84"/>
      <c r="XJ35" s="84"/>
      <c r="XK35" s="84"/>
      <c r="XL35" s="84"/>
      <c r="XM35" s="84"/>
      <c r="XN35" s="84"/>
      <c r="XO35" s="84"/>
      <c r="XP35" s="84"/>
      <c r="XQ35" s="84"/>
      <c r="XR35" s="84"/>
      <c r="XS35" s="84"/>
      <c r="XT35" s="84"/>
      <c r="XU35" s="84"/>
      <c r="XV35" s="84"/>
      <c r="XW35" s="84"/>
      <c r="XX35" s="84"/>
      <c r="XY35" s="84"/>
      <c r="XZ35" s="84"/>
      <c r="YA35" s="84"/>
      <c r="YB35" s="84"/>
      <c r="YC35" s="84"/>
      <c r="YD35" s="84"/>
      <c r="YE35" s="84"/>
      <c r="YF35" s="84"/>
      <c r="YG35" s="84"/>
      <c r="YH35" s="84"/>
      <c r="YI35" s="84"/>
      <c r="YJ35" s="84"/>
      <c r="YK35" s="84"/>
      <c r="YL35" s="84"/>
      <c r="YM35" s="84"/>
      <c r="YN35" s="84"/>
      <c r="YO35" s="84"/>
      <c r="YP35" s="84"/>
      <c r="YQ35" s="84"/>
      <c r="YR35" s="84"/>
      <c r="YS35" s="84"/>
      <c r="YT35" s="84"/>
      <c r="YU35" s="84"/>
      <c r="YV35" s="84"/>
      <c r="YW35" s="84"/>
      <c r="YX35" s="84"/>
      <c r="YY35" s="84"/>
      <c r="YZ35" s="84"/>
      <c r="ZA35" s="84"/>
      <c r="ZB35" s="84"/>
      <c r="ZC35" s="84"/>
      <c r="ZD35" s="84"/>
      <c r="ZE35" s="84"/>
      <c r="ZF35" s="84"/>
      <c r="ZG35" s="84"/>
      <c r="ZH35" s="84"/>
      <c r="ZI35" s="84"/>
      <c r="ZJ35" s="84"/>
      <c r="ZK35" s="84"/>
      <c r="ZL35" s="84"/>
      <c r="ZM35" s="84"/>
      <c r="ZN35" s="84"/>
      <c r="ZO35" s="84"/>
      <c r="ZP35" s="84"/>
      <c r="ZQ35" s="84"/>
      <c r="ZR35" s="84"/>
      <c r="ZS35" s="84"/>
      <c r="ZT35" s="84"/>
      <c r="ZU35" s="84"/>
      <c r="ZV35" s="84"/>
      <c r="ZW35" s="84"/>
      <c r="ZX35" s="84"/>
      <c r="ZY35" s="84"/>
      <c r="ZZ35" s="84"/>
      <c r="AAA35" s="84"/>
      <c r="AAB35" s="84"/>
      <c r="AAC35" s="84"/>
      <c r="AAD35" s="84"/>
      <c r="AAE35" s="84"/>
      <c r="AAF35" s="84"/>
      <c r="AAG35" s="84"/>
      <c r="AAH35" s="84"/>
      <c r="AAI35" s="84"/>
      <c r="AAJ35" s="84"/>
      <c r="AAK35" s="84"/>
      <c r="AAL35" s="84"/>
      <c r="AAM35" s="84"/>
      <c r="AAN35" s="84"/>
      <c r="AAO35" s="84"/>
      <c r="AAP35" s="84"/>
      <c r="AAQ35" s="84"/>
      <c r="AAR35" s="84"/>
      <c r="AAS35" s="84"/>
      <c r="AAT35" s="84"/>
      <c r="AAU35" s="84"/>
      <c r="AAV35" s="84"/>
      <c r="AAW35" s="84"/>
      <c r="AAX35" s="84"/>
      <c r="AAY35" s="84"/>
      <c r="AAZ35" s="84"/>
      <c r="ABA35" s="84"/>
      <c r="ABB35" s="84"/>
      <c r="ABC35" s="84"/>
      <c r="ABD35" s="84"/>
      <c r="ABE35" s="84"/>
      <c r="ABF35" s="84"/>
      <c r="ABG35" s="84"/>
      <c r="ABH35" s="84"/>
      <c r="ABI35" s="84"/>
      <c r="ABJ35" s="84"/>
      <c r="ABK35" s="84"/>
      <c r="ABL35" s="84"/>
      <c r="ABM35" s="84"/>
      <c r="ABN35" s="84"/>
      <c r="ABO35" s="84"/>
      <c r="ABP35" s="84"/>
      <c r="ABQ35" s="84"/>
      <c r="ABR35" s="84"/>
      <c r="ABS35" s="84"/>
      <c r="ABT35" s="84"/>
      <c r="ABU35" s="84"/>
      <c r="ABV35" s="84"/>
      <c r="ABW35" s="84"/>
      <c r="ABX35" s="84"/>
      <c r="ABY35" s="84"/>
      <c r="ABZ35" s="84"/>
      <c r="ACA35" s="84"/>
      <c r="ACB35" s="84"/>
      <c r="ACC35" s="84"/>
      <c r="ACD35" s="84"/>
      <c r="ACE35" s="84"/>
      <c r="ACF35" s="84"/>
      <c r="ACG35" s="84"/>
      <c r="ACH35" s="84"/>
      <c r="ACI35" s="84"/>
      <c r="ACJ35" s="84"/>
      <c r="ACK35" s="84"/>
      <c r="ACL35" s="84"/>
      <c r="ACM35" s="84"/>
      <c r="ACN35" s="84"/>
      <c r="ACO35" s="84"/>
      <c r="ACP35" s="84"/>
      <c r="ACQ35" s="84"/>
      <c r="ACR35" s="84"/>
      <c r="ACS35" s="84"/>
      <c r="ACT35" s="84"/>
      <c r="ACU35" s="84"/>
      <c r="ACV35" s="84"/>
      <c r="ACW35" s="84"/>
      <c r="ACX35" s="84"/>
      <c r="ACY35" s="84"/>
      <c r="ACZ35" s="84"/>
      <c r="ADA35" s="84"/>
      <c r="ADB35" s="84"/>
      <c r="ADC35" s="84"/>
      <c r="ADD35" s="84"/>
      <c r="ADE35" s="84"/>
      <c r="ADF35" s="84"/>
      <c r="ADG35" s="84"/>
      <c r="ADH35" s="84"/>
      <c r="ADI35" s="84"/>
      <c r="ADJ35" s="84"/>
      <c r="ADK35" s="84"/>
      <c r="ADL35" s="84"/>
      <c r="ADM35" s="84"/>
      <c r="ADN35" s="84"/>
      <c r="ADO35" s="84"/>
      <c r="ADP35" s="84"/>
      <c r="ADQ35" s="84"/>
      <c r="ADR35" s="84"/>
      <c r="ADS35" s="84"/>
      <c r="ADT35" s="84"/>
      <c r="ADU35" s="84"/>
      <c r="ADV35" s="84"/>
      <c r="ADW35" s="84"/>
      <c r="ADX35" s="84"/>
      <c r="ADY35" s="84"/>
      <c r="ADZ35" s="84"/>
      <c r="AEA35" s="84"/>
      <c r="AEB35" s="84"/>
      <c r="AEC35" s="84"/>
      <c r="AED35" s="84"/>
      <c r="AEE35" s="84"/>
      <c r="AEF35" s="84"/>
      <c r="AEG35" s="84"/>
      <c r="AEH35" s="84"/>
      <c r="AEI35" s="84"/>
      <c r="AEJ35" s="84"/>
      <c r="AEK35" s="84"/>
      <c r="AEL35" s="84"/>
      <c r="AEM35" s="84"/>
      <c r="AEN35" s="84"/>
      <c r="AEO35" s="84"/>
      <c r="AEP35" s="84"/>
      <c r="AEQ35" s="84"/>
      <c r="AER35" s="84"/>
      <c r="AES35" s="84"/>
      <c r="AET35" s="84"/>
      <c r="AEU35" s="84"/>
      <c r="AEV35" s="84"/>
      <c r="AEW35" s="84"/>
      <c r="AEX35" s="84"/>
      <c r="AEY35" s="84"/>
      <c r="AEZ35" s="84"/>
      <c r="AFA35" s="84"/>
      <c r="AFB35" s="84"/>
      <c r="AFC35" s="84"/>
      <c r="AFD35" s="84"/>
      <c r="AFE35" s="84"/>
      <c r="AFF35" s="84"/>
      <c r="AFG35" s="84"/>
      <c r="AFH35" s="84"/>
      <c r="AFI35" s="84"/>
      <c r="AFJ35" s="84"/>
      <c r="AFK35" s="84"/>
      <c r="AFL35" s="84"/>
      <c r="AFM35" s="84"/>
      <c r="AFN35" s="84"/>
      <c r="AFO35" s="84"/>
      <c r="AFP35" s="84"/>
      <c r="AFQ35" s="84"/>
      <c r="AFR35" s="84"/>
      <c r="AFS35" s="84"/>
      <c r="AFT35" s="84"/>
      <c r="AFU35" s="84"/>
      <c r="AFV35" s="84"/>
      <c r="AFW35" s="84"/>
      <c r="AFX35" s="84"/>
      <c r="AFY35" s="84"/>
      <c r="AFZ35" s="84"/>
      <c r="AGA35" s="84"/>
      <c r="AGB35" s="84"/>
      <c r="AGC35" s="84"/>
      <c r="AGD35" s="84"/>
      <c r="AGE35" s="84"/>
      <c r="AGF35" s="84"/>
      <c r="AGG35" s="84"/>
      <c r="AGH35" s="84"/>
      <c r="AGI35" s="84"/>
      <c r="AGJ35" s="84"/>
      <c r="AGK35" s="84"/>
      <c r="AGL35" s="84"/>
      <c r="AGM35" s="84"/>
      <c r="AGN35" s="84"/>
      <c r="AGO35" s="84"/>
      <c r="AGP35" s="84"/>
      <c r="AGQ35" s="84"/>
      <c r="AGR35" s="84"/>
      <c r="AGS35" s="84"/>
      <c r="AGT35" s="84"/>
      <c r="AGU35" s="84"/>
      <c r="AGV35" s="84"/>
      <c r="AGW35" s="84"/>
      <c r="AGX35" s="84"/>
      <c r="AGY35" s="84"/>
      <c r="AGZ35" s="84"/>
      <c r="AHA35" s="84"/>
      <c r="AHB35" s="84"/>
      <c r="AHC35" s="84"/>
      <c r="AHD35" s="84"/>
      <c r="AHE35" s="84"/>
      <c r="AHF35" s="84"/>
      <c r="AHG35" s="84"/>
      <c r="AHH35" s="84"/>
      <c r="AHI35" s="84"/>
      <c r="AHJ35" s="84"/>
      <c r="AHK35" s="84"/>
      <c r="AHL35" s="84"/>
      <c r="AHM35" s="84"/>
      <c r="AHN35" s="84"/>
      <c r="AHO35" s="84"/>
      <c r="AHP35" s="84"/>
      <c r="AHQ35" s="84"/>
      <c r="AHR35" s="84"/>
      <c r="AHS35" s="84"/>
      <c r="AHT35" s="84"/>
      <c r="AHU35" s="84"/>
      <c r="AHV35" s="84"/>
      <c r="AHW35" s="84"/>
      <c r="AHX35" s="84"/>
      <c r="AHY35" s="84"/>
      <c r="AHZ35" s="84"/>
      <c r="AIA35" s="84"/>
      <c r="AIB35" s="84"/>
      <c r="AIC35" s="84"/>
      <c r="AID35" s="84"/>
      <c r="AIE35" s="84"/>
      <c r="AIF35" s="84"/>
      <c r="AIG35" s="84"/>
      <c r="AIH35" s="84"/>
      <c r="AII35" s="84"/>
      <c r="AIJ35" s="84"/>
      <c r="AIK35" s="84"/>
      <c r="AIL35" s="84"/>
      <c r="AIM35" s="84"/>
      <c r="AIN35" s="84"/>
      <c r="AIO35" s="84"/>
      <c r="AIP35" s="84"/>
      <c r="AIQ35" s="84"/>
      <c r="AIR35" s="84"/>
      <c r="AIS35" s="84"/>
      <c r="AIT35" s="84"/>
      <c r="AIU35" s="84"/>
      <c r="AIV35" s="84"/>
      <c r="AIW35" s="84"/>
      <c r="AIX35" s="84"/>
      <c r="AIY35" s="84"/>
      <c r="AIZ35" s="84"/>
      <c r="AJA35" s="84"/>
      <c r="AJB35" s="84"/>
      <c r="AJC35" s="84"/>
      <c r="AJD35" s="84"/>
      <c r="AJE35" s="84"/>
      <c r="AJF35" s="84"/>
      <c r="AJG35" s="84"/>
      <c r="AJH35" s="84"/>
      <c r="AJI35" s="84"/>
      <c r="AJJ35" s="84"/>
      <c r="AJK35" s="84"/>
      <c r="AJL35" s="84"/>
      <c r="AJM35" s="84"/>
      <c r="AJN35" s="84"/>
      <c r="AJO35" s="84"/>
      <c r="AJP35" s="84"/>
      <c r="AJQ35" s="84"/>
      <c r="AJR35" s="84"/>
      <c r="AJS35" s="84"/>
      <c r="AJT35" s="84"/>
      <c r="AJU35" s="84"/>
      <c r="AJV35" s="84"/>
      <c r="AJW35" s="84"/>
      <c r="AJX35" s="84"/>
      <c r="AJY35" s="84"/>
      <c r="AJZ35" s="84"/>
      <c r="AKA35" s="84"/>
      <c r="AKB35" s="84"/>
      <c r="AKC35" s="84"/>
      <c r="AKD35" s="84"/>
      <c r="AKE35" s="84"/>
      <c r="AKF35" s="84"/>
      <c r="AKG35" s="84"/>
      <c r="AKH35" s="84"/>
      <c r="AKI35" s="84"/>
      <c r="AKJ35" s="84"/>
      <c r="AKK35" s="84"/>
      <c r="AKL35" s="84"/>
      <c r="AKM35" s="84"/>
      <c r="AKN35" s="84"/>
      <c r="AKO35" s="84"/>
      <c r="AKP35" s="84"/>
      <c r="AKQ35" s="84"/>
      <c r="AKR35" s="84"/>
      <c r="AKS35" s="84"/>
      <c r="AKT35" s="84"/>
      <c r="AKU35" s="84"/>
      <c r="AKV35" s="84"/>
      <c r="AKW35" s="84"/>
      <c r="AKX35" s="84"/>
      <c r="AKY35" s="84"/>
      <c r="AKZ35" s="84"/>
      <c r="ALA35" s="84"/>
      <c r="ALB35" s="84"/>
      <c r="ALC35" s="84"/>
      <c r="ALD35" s="84"/>
      <c r="ALE35" s="84"/>
      <c r="ALF35" s="84"/>
      <c r="ALG35" s="84"/>
      <c r="ALH35" s="84"/>
      <c r="ALI35" s="84"/>
      <c r="ALJ35" s="84"/>
      <c r="ALK35" s="84"/>
      <c r="ALL35" s="84"/>
      <c r="ALM35" s="84"/>
      <c r="ALN35" s="84"/>
      <c r="ALO35" s="84"/>
      <c r="ALP35" s="84"/>
      <c r="ALQ35" s="84"/>
      <c r="ALR35" s="84"/>
      <c r="ALS35" s="84"/>
      <c r="ALT35" s="84"/>
      <c r="ALU35" s="84"/>
      <c r="ALV35" s="84"/>
      <c r="ALW35" s="84"/>
      <c r="ALX35" s="84"/>
      <c r="ALY35" s="84"/>
      <c r="ALZ35" s="84"/>
      <c r="AMA35" s="84"/>
      <c r="AMB35" s="84"/>
      <c r="AMC35" s="84"/>
      <c r="AMD35" s="84"/>
      <c r="AME35" s="84"/>
      <c r="AMF35" s="84"/>
      <c r="AMG35" s="84"/>
      <c r="AMH35" s="84"/>
      <c r="AMI35" s="84"/>
      <c r="AMJ35" s="84"/>
      <c r="AMK35" s="84"/>
      <c r="AML35" s="84"/>
      <c r="AMM35" s="84"/>
      <c r="AMN35" s="84"/>
      <c r="AMO35" s="84"/>
      <c r="AMP35" s="84"/>
      <c r="AMQ35" s="84"/>
      <c r="AMR35" s="84"/>
      <c r="AMS35" s="84"/>
      <c r="AMT35" s="84"/>
      <c r="AMU35" s="84"/>
      <c r="AMV35" s="84"/>
      <c r="AMW35" s="84"/>
      <c r="AMX35" s="84"/>
      <c r="AMY35" s="84"/>
      <c r="AMZ35" s="84"/>
      <c r="ANA35" s="84"/>
      <c r="ANB35" s="84"/>
      <c r="ANC35" s="84"/>
      <c r="AND35" s="84"/>
      <c r="ANE35" s="84"/>
      <c r="ANF35" s="84"/>
      <c r="ANG35" s="84"/>
      <c r="ANH35" s="84"/>
      <c r="ANI35" s="84"/>
      <c r="ANJ35" s="84"/>
      <c r="ANK35" s="84"/>
      <c r="ANL35" s="84"/>
      <c r="ANM35" s="84"/>
      <c r="ANN35" s="84"/>
      <c r="ANO35" s="84"/>
      <c r="ANP35" s="84"/>
      <c r="ANQ35" s="84"/>
      <c r="ANR35" s="84"/>
      <c r="ANS35" s="84"/>
      <c r="ANT35" s="84"/>
      <c r="ANU35" s="84"/>
      <c r="ANV35" s="84"/>
      <c r="ANW35" s="84"/>
      <c r="ANX35" s="84"/>
      <c r="ANY35" s="84"/>
      <c r="ANZ35" s="84"/>
      <c r="AOA35" s="84"/>
      <c r="AOB35" s="84"/>
      <c r="AOC35" s="84"/>
      <c r="AOD35" s="84"/>
      <c r="AOE35" s="84"/>
      <c r="AOF35" s="84"/>
      <c r="AOG35" s="84"/>
      <c r="AOH35" s="84"/>
      <c r="AOI35" s="84"/>
      <c r="AOJ35" s="84"/>
      <c r="AOK35" s="84"/>
      <c r="AOL35" s="84"/>
      <c r="AOM35" s="84"/>
      <c r="AON35" s="84"/>
      <c r="AOO35" s="84"/>
      <c r="AOP35" s="84"/>
      <c r="AOQ35" s="84"/>
      <c r="AOR35" s="84"/>
      <c r="AOS35" s="84"/>
      <c r="AOT35" s="84"/>
      <c r="AOU35" s="84"/>
      <c r="AOV35" s="84"/>
      <c r="AOW35" s="84"/>
      <c r="AOX35" s="84"/>
      <c r="AOY35" s="84"/>
      <c r="AOZ35" s="84"/>
      <c r="APA35" s="84"/>
      <c r="APB35" s="84"/>
      <c r="APC35" s="84"/>
      <c r="APD35" s="84"/>
      <c r="APE35" s="84"/>
      <c r="APF35" s="84"/>
      <c r="APG35" s="84"/>
      <c r="APH35" s="84"/>
      <c r="API35" s="84"/>
      <c r="APJ35" s="84"/>
      <c r="APK35" s="84"/>
      <c r="APL35" s="84"/>
      <c r="APM35" s="84"/>
      <c r="APN35" s="84"/>
      <c r="APO35" s="84"/>
      <c r="APP35" s="84"/>
      <c r="APQ35" s="84"/>
      <c r="APR35" s="84"/>
      <c r="APS35" s="84"/>
      <c r="APT35" s="84"/>
      <c r="APU35" s="84"/>
      <c r="APV35" s="84"/>
      <c r="APW35" s="84"/>
      <c r="APX35" s="84"/>
      <c r="APY35" s="84"/>
      <c r="APZ35" s="84"/>
      <c r="AQA35" s="84"/>
      <c r="AQB35" s="84"/>
      <c r="AQC35" s="84"/>
      <c r="AQD35" s="84"/>
      <c r="AQE35" s="84"/>
      <c r="AQF35" s="84"/>
      <c r="AQG35" s="84"/>
      <c r="AQH35" s="84"/>
      <c r="AQI35" s="84"/>
      <c r="AQJ35" s="84"/>
      <c r="AQK35" s="84"/>
      <c r="AQL35" s="84"/>
      <c r="AQM35" s="84"/>
      <c r="AQN35" s="84"/>
      <c r="AQO35" s="84"/>
      <c r="AQP35" s="84"/>
      <c r="AQQ35" s="84"/>
      <c r="AQR35" s="84"/>
      <c r="AQS35" s="84"/>
      <c r="AQT35" s="84"/>
      <c r="AQU35" s="84"/>
      <c r="AQV35" s="84"/>
      <c r="AQW35" s="84"/>
      <c r="AQX35" s="84"/>
      <c r="AQY35" s="84"/>
      <c r="AQZ35" s="84"/>
      <c r="ARA35" s="84"/>
      <c r="ARB35" s="84"/>
      <c r="ARC35" s="84"/>
      <c r="ARD35" s="84"/>
      <c r="ARE35" s="84"/>
      <c r="ARF35" s="84"/>
      <c r="ARG35" s="84"/>
      <c r="ARH35" s="84"/>
      <c r="ARI35" s="84"/>
      <c r="ARJ35" s="84"/>
      <c r="ARK35" s="84"/>
      <c r="ARL35" s="84"/>
      <c r="ARM35" s="84"/>
      <c r="ARN35" s="84"/>
      <c r="ARO35" s="84"/>
      <c r="ARP35" s="84"/>
      <c r="ARQ35" s="84"/>
      <c r="ARR35" s="84"/>
      <c r="ARS35" s="84"/>
      <c r="ART35" s="84"/>
      <c r="ARU35" s="84"/>
      <c r="ARV35" s="84"/>
      <c r="ARW35" s="84"/>
      <c r="ARX35" s="84"/>
      <c r="ARY35" s="84"/>
      <c r="ARZ35" s="84"/>
      <c r="ASA35" s="84"/>
      <c r="ASB35" s="84"/>
      <c r="ASC35" s="84"/>
      <c r="ASD35" s="84"/>
      <c r="ASE35" s="84"/>
      <c r="ASF35" s="84"/>
      <c r="ASG35" s="84"/>
      <c r="ASH35" s="84"/>
      <c r="ASI35" s="84"/>
      <c r="ASJ35" s="84"/>
      <c r="ASK35" s="84"/>
      <c r="ASL35" s="84"/>
      <c r="ASM35" s="84"/>
      <c r="ASN35" s="84"/>
      <c r="ASO35" s="84"/>
      <c r="ASP35" s="84"/>
      <c r="ASQ35" s="84"/>
      <c r="ASR35" s="84"/>
      <c r="ASS35" s="84"/>
      <c r="AST35" s="84"/>
      <c r="ASU35" s="84"/>
      <c r="ASV35" s="84"/>
      <c r="ASW35" s="84"/>
      <c r="ASX35" s="84"/>
      <c r="ASY35" s="84"/>
      <c r="ASZ35" s="84"/>
      <c r="ATA35" s="84"/>
      <c r="ATB35" s="84"/>
      <c r="ATC35" s="84"/>
      <c r="ATD35" s="84"/>
      <c r="ATE35" s="84"/>
      <c r="ATF35" s="84"/>
      <c r="ATG35" s="84"/>
      <c r="ATH35" s="84"/>
      <c r="ATI35" s="84"/>
      <c r="ATJ35" s="84"/>
      <c r="ATK35" s="84"/>
      <c r="ATL35" s="84"/>
      <c r="ATM35" s="84"/>
      <c r="ATN35" s="84"/>
      <c r="ATO35" s="84"/>
      <c r="ATP35" s="84"/>
      <c r="ATQ35" s="84"/>
      <c r="ATR35" s="84"/>
      <c r="ATS35" s="84"/>
      <c r="ATT35" s="84"/>
      <c r="ATU35" s="84"/>
      <c r="ATV35" s="84"/>
      <c r="ATW35" s="84"/>
      <c r="ATX35" s="84"/>
      <c r="ATY35" s="84"/>
      <c r="ATZ35" s="84"/>
      <c r="AUA35" s="84"/>
      <c r="AUB35" s="84"/>
      <c r="AUC35" s="84"/>
      <c r="AUD35" s="84"/>
      <c r="AUE35" s="84"/>
      <c r="AUF35" s="84"/>
      <c r="AUG35" s="84"/>
      <c r="AUH35" s="84"/>
      <c r="AUI35" s="84"/>
      <c r="AUJ35" s="84"/>
      <c r="AUK35" s="84"/>
      <c r="AUL35" s="84"/>
      <c r="AUM35" s="84"/>
      <c r="AUN35" s="84"/>
      <c r="AUO35" s="84"/>
      <c r="AUP35" s="84"/>
      <c r="AUQ35" s="84"/>
      <c r="AUR35" s="84"/>
      <c r="AUS35" s="84"/>
      <c r="AUT35" s="84"/>
      <c r="AUU35" s="84"/>
      <c r="AUV35" s="84"/>
      <c r="AUW35" s="84"/>
      <c r="AUX35" s="84"/>
      <c r="AUY35" s="84"/>
      <c r="AUZ35" s="84"/>
      <c r="AVA35" s="84"/>
      <c r="AVB35" s="84"/>
      <c r="AVC35" s="84"/>
      <c r="AVD35" s="84"/>
      <c r="AVE35" s="84"/>
      <c r="AVF35" s="84"/>
      <c r="AVG35" s="84"/>
      <c r="AVH35" s="84"/>
      <c r="AVI35" s="84"/>
      <c r="AVJ35" s="84"/>
      <c r="AVK35" s="84"/>
      <c r="AVL35" s="84"/>
      <c r="AVM35" s="84"/>
      <c r="AVN35" s="84"/>
      <c r="AVO35" s="84"/>
      <c r="AVP35" s="84"/>
      <c r="AVQ35" s="84"/>
      <c r="AVR35" s="84"/>
      <c r="AVS35" s="84"/>
      <c r="AVT35" s="84"/>
      <c r="AVU35" s="84"/>
      <c r="AVV35" s="84"/>
      <c r="AVW35" s="84"/>
      <c r="AVX35" s="84"/>
      <c r="AVY35" s="84"/>
      <c r="AVZ35" s="84"/>
      <c r="AWA35" s="84"/>
      <c r="AWB35" s="84"/>
      <c r="AWC35" s="84"/>
      <c r="AWD35" s="84"/>
      <c r="AWE35" s="84"/>
      <c r="AWF35" s="84"/>
      <c r="AWG35" s="84"/>
      <c r="AWH35" s="84"/>
      <c r="AWI35" s="84"/>
      <c r="AWJ35" s="84"/>
      <c r="AWK35" s="84"/>
      <c r="AWL35" s="84"/>
      <c r="AWM35" s="84"/>
      <c r="AWN35" s="84"/>
      <c r="AWO35" s="84"/>
      <c r="AWP35" s="84"/>
      <c r="AWQ35" s="84"/>
      <c r="AWR35" s="84"/>
      <c r="AWS35" s="84"/>
      <c r="AWT35" s="84"/>
      <c r="AWU35" s="84"/>
      <c r="AWV35" s="84"/>
      <c r="AWW35" s="84"/>
      <c r="AWX35" s="84"/>
      <c r="AWY35" s="84"/>
      <c r="AWZ35" s="84"/>
      <c r="AXA35" s="84"/>
      <c r="AXB35" s="84"/>
      <c r="AXC35" s="84"/>
      <c r="AXD35" s="84"/>
      <c r="AXE35" s="84"/>
      <c r="AXF35" s="84"/>
      <c r="AXG35" s="84"/>
      <c r="AXH35" s="84"/>
      <c r="AXI35" s="84"/>
      <c r="AXJ35" s="84"/>
      <c r="AXK35" s="84"/>
      <c r="AXL35" s="84"/>
      <c r="AXM35" s="84"/>
      <c r="AXN35" s="84"/>
      <c r="AXO35" s="84"/>
      <c r="AXP35" s="84"/>
      <c r="AXQ35" s="84"/>
      <c r="AXR35" s="84"/>
      <c r="AXS35" s="84"/>
      <c r="AXT35" s="84"/>
      <c r="AXU35" s="84"/>
      <c r="AXV35" s="84"/>
      <c r="AXW35" s="84"/>
      <c r="AXX35" s="84"/>
      <c r="AXY35" s="84"/>
      <c r="AXZ35" s="84"/>
      <c r="AYA35" s="84"/>
      <c r="AYB35" s="84"/>
      <c r="AYC35" s="84"/>
      <c r="AYD35" s="84"/>
      <c r="AYE35" s="84"/>
      <c r="AYF35" s="84"/>
      <c r="AYG35" s="84"/>
      <c r="AYH35" s="84"/>
      <c r="AYI35" s="84"/>
      <c r="AYJ35" s="84"/>
      <c r="AYK35" s="84"/>
      <c r="AYL35" s="84"/>
      <c r="AYM35" s="84"/>
      <c r="AYN35" s="84"/>
      <c r="AYO35" s="84"/>
      <c r="AYP35" s="84"/>
      <c r="AYQ35" s="84"/>
      <c r="AYR35" s="84"/>
      <c r="AYS35" s="84"/>
      <c r="AYT35" s="84"/>
      <c r="AYU35" s="84"/>
      <c r="AYV35" s="84"/>
      <c r="AYW35" s="84"/>
      <c r="AYX35" s="84"/>
      <c r="AYY35" s="84"/>
      <c r="AYZ35" s="84"/>
      <c r="AZA35" s="84"/>
      <c r="AZB35" s="84"/>
      <c r="AZC35" s="84"/>
      <c r="AZD35" s="84"/>
      <c r="AZE35" s="84"/>
      <c r="AZF35" s="84"/>
      <c r="AZG35" s="84"/>
      <c r="AZH35" s="84"/>
      <c r="AZI35" s="84"/>
      <c r="AZJ35" s="84"/>
      <c r="AZK35" s="84"/>
      <c r="AZL35" s="84"/>
      <c r="AZM35" s="84"/>
      <c r="AZN35" s="84"/>
      <c r="AZO35" s="84"/>
      <c r="AZP35" s="84"/>
      <c r="AZQ35" s="84"/>
      <c r="AZR35" s="84"/>
      <c r="AZS35" s="84"/>
      <c r="AZT35" s="84"/>
      <c r="AZU35" s="84"/>
      <c r="AZV35" s="84"/>
      <c r="AZW35" s="84"/>
      <c r="AZX35" s="84"/>
      <c r="AZY35" s="84"/>
      <c r="AZZ35" s="84"/>
      <c r="BAA35" s="84"/>
      <c r="BAB35" s="84"/>
      <c r="BAC35" s="84"/>
      <c r="BAD35" s="84"/>
      <c r="BAE35" s="84"/>
      <c r="BAF35" s="84"/>
      <c r="BAG35" s="84"/>
      <c r="BAH35" s="84"/>
      <c r="BAI35" s="84"/>
      <c r="BAJ35" s="84"/>
      <c r="BAK35" s="84"/>
      <c r="BAL35" s="84"/>
      <c r="BAM35" s="84"/>
      <c r="BAN35" s="84"/>
      <c r="BAO35" s="84"/>
      <c r="BAP35" s="84"/>
      <c r="BAQ35" s="84"/>
      <c r="BAR35" s="84"/>
      <c r="BAS35" s="84"/>
      <c r="BAT35" s="84"/>
      <c r="BAU35" s="84"/>
      <c r="BAV35" s="84"/>
      <c r="BAW35" s="84"/>
      <c r="BAX35" s="84"/>
      <c r="BAY35" s="84"/>
      <c r="BAZ35" s="84"/>
      <c r="BBA35" s="84"/>
      <c r="BBB35" s="84"/>
      <c r="BBC35" s="84"/>
      <c r="BBD35" s="84"/>
      <c r="BBE35" s="84"/>
      <c r="BBF35" s="84"/>
      <c r="BBG35" s="84"/>
      <c r="BBH35" s="84"/>
      <c r="BBI35" s="84"/>
      <c r="BBJ35" s="84"/>
      <c r="BBK35" s="84"/>
      <c r="BBL35" s="84"/>
      <c r="BBM35" s="84"/>
      <c r="BBN35" s="84"/>
      <c r="BBO35" s="84"/>
      <c r="BBP35" s="84"/>
      <c r="BBQ35" s="84"/>
      <c r="BBR35" s="84"/>
      <c r="BBS35" s="84"/>
      <c r="BBT35" s="84"/>
      <c r="BBU35" s="84"/>
      <c r="BBV35" s="84"/>
      <c r="BBW35" s="84"/>
      <c r="BBX35" s="84"/>
      <c r="BBY35" s="84"/>
      <c r="BBZ35" s="84"/>
      <c r="BCA35" s="84"/>
      <c r="BCB35" s="84"/>
      <c r="BCC35" s="84"/>
      <c r="BCD35" s="84"/>
      <c r="BCE35" s="84"/>
      <c r="BCF35" s="84"/>
      <c r="BCG35" s="84"/>
      <c r="BCH35" s="84"/>
      <c r="BCI35" s="84"/>
      <c r="BCJ35" s="84"/>
      <c r="BCK35" s="84"/>
      <c r="BCL35" s="84"/>
      <c r="BCM35" s="84"/>
      <c r="BCN35" s="84"/>
      <c r="BCO35" s="84"/>
      <c r="BCP35" s="84"/>
      <c r="BCQ35" s="84"/>
      <c r="BCR35" s="84"/>
      <c r="BCS35" s="84"/>
      <c r="BCT35" s="84"/>
      <c r="BCU35" s="84"/>
      <c r="BCV35" s="84"/>
      <c r="BCW35" s="84"/>
      <c r="BCX35" s="84"/>
      <c r="BCY35" s="84"/>
      <c r="BCZ35" s="84"/>
      <c r="BDA35" s="84"/>
      <c r="BDB35" s="84"/>
      <c r="BDC35" s="84"/>
      <c r="BDD35" s="84"/>
      <c r="BDE35" s="84"/>
      <c r="BDF35" s="84"/>
      <c r="BDG35" s="84"/>
      <c r="BDH35" s="84"/>
      <c r="BDI35" s="84"/>
      <c r="BDJ35" s="84"/>
      <c r="BDK35" s="84"/>
      <c r="BDL35" s="84"/>
      <c r="BDM35" s="84"/>
      <c r="BDN35" s="84"/>
      <c r="BDO35" s="84"/>
      <c r="BDP35" s="84"/>
      <c r="BDQ35" s="84"/>
      <c r="BDR35" s="84"/>
      <c r="BDS35" s="84"/>
      <c r="BDT35" s="84"/>
      <c r="BDU35" s="84"/>
      <c r="BDV35" s="84"/>
      <c r="BDW35" s="84"/>
      <c r="BDX35" s="84"/>
      <c r="BDY35" s="84"/>
      <c r="BDZ35" s="84"/>
      <c r="BEA35" s="84"/>
      <c r="BEB35" s="84"/>
      <c r="BEC35" s="84"/>
      <c r="BED35" s="84"/>
      <c r="BEE35" s="84"/>
      <c r="BEF35" s="84"/>
      <c r="BEG35" s="84"/>
      <c r="BEH35" s="84"/>
      <c r="BEI35" s="84"/>
      <c r="BEJ35" s="84"/>
      <c r="BEK35" s="84"/>
      <c r="BEL35" s="84"/>
      <c r="BEM35" s="84"/>
      <c r="BEN35" s="84"/>
      <c r="BEO35" s="84"/>
      <c r="BEP35" s="84"/>
      <c r="BEQ35" s="84"/>
      <c r="BER35" s="84"/>
      <c r="BES35" s="84"/>
      <c r="BET35" s="84"/>
      <c r="BEU35" s="84"/>
      <c r="BEV35" s="84"/>
      <c r="BEW35" s="84"/>
      <c r="BEX35" s="84"/>
      <c r="BEY35" s="84"/>
      <c r="BEZ35" s="84"/>
      <c r="BFA35" s="84"/>
      <c r="BFB35" s="84"/>
      <c r="BFC35" s="84"/>
      <c r="BFD35" s="84"/>
      <c r="BFE35" s="84"/>
      <c r="BFF35" s="84"/>
      <c r="BFG35" s="84"/>
      <c r="BFH35" s="84"/>
      <c r="BFI35" s="84"/>
      <c r="BFJ35" s="84"/>
      <c r="BFK35" s="84"/>
      <c r="BFL35" s="84"/>
      <c r="BFM35" s="84"/>
      <c r="BFN35" s="84"/>
      <c r="BFO35" s="84"/>
      <c r="BFP35" s="84"/>
      <c r="BFQ35" s="84"/>
      <c r="BFR35" s="84"/>
      <c r="BFS35" s="84"/>
      <c r="BFT35" s="84"/>
      <c r="BFU35" s="84"/>
      <c r="BFV35" s="84"/>
      <c r="BFW35" s="84"/>
      <c r="BFX35" s="84"/>
      <c r="BFY35" s="84"/>
      <c r="BFZ35" s="84"/>
      <c r="BGA35" s="84"/>
      <c r="BGB35" s="84"/>
      <c r="BGC35" s="84"/>
      <c r="BGD35" s="84"/>
      <c r="BGE35" s="84"/>
      <c r="BGF35" s="84"/>
      <c r="BGG35" s="84"/>
      <c r="BGH35" s="84"/>
      <c r="BGI35" s="84"/>
      <c r="BGJ35" s="84"/>
      <c r="BGK35" s="84"/>
      <c r="BGL35" s="84"/>
      <c r="BGM35" s="84"/>
      <c r="BGN35" s="84"/>
      <c r="BGO35" s="84"/>
      <c r="BGP35" s="84"/>
      <c r="BGQ35" s="84"/>
      <c r="BGR35" s="84"/>
      <c r="BGS35" s="84"/>
      <c r="BGT35" s="84"/>
      <c r="BGU35" s="84"/>
      <c r="BGV35" s="84"/>
      <c r="BGW35" s="84"/>
      <c r="BGX35" s="84"/>
      <c r="BGY35" s="84"/>
      <c r="BGZ35" s="84"/>
      <c r="BHA35" s="84"/>
      <c r="BHB35" s="84"/>
      <c r="BHC35" s="84"/>
      <c r="BHD35" s="84"/>
      <c r="BHE35" s="84"/>
      <c r="BHF35" s="84"/>
      <c r="BHG35" s="84"/>
      <c r="BHH35" s="84"/>
      <c r="BHI35" s="84"/>
      <c r="BHJ35" s="84"/>
      <c r="BHK35" s="84"/>
      <c r="BHL35" s="84"/>
      <c r="BHM35" s="84"/>
      <c r="BHN35" s="84"/>
      <c r="BHO35" s="84"/>
      <c r="BHP35" s="84"/>
      <c r="BHQ35" s="84"/>
      <c r="BHR35" s="84"/>
      <c r="BHS35" s="84"/>
      <c r="BHT35" s="84"/>
      <c r="BHU35" s="84"/>
      <c r="BHV35" s="84"/>
      <c r="BHW35" s="84"/>
      <c r="BHX35" s="84"/>
      <c r="BHY35" s="84"/>
      <c r="BHZ35" s="84"/>
      <c r="BIA35" s="84"/>
      <c r="BIB35" s="84"/>
      <c r="BIC35" s="84"/>
      <c r="BID35" s="84"/>
      <c r="BIE35" s="84"/>
      <c r="BIF35" s="84"/>
      <c r="BIG35" s="84"/>
      <c r="BIH35" s="84"/>
      <c r="BII35" s="84"/>
      <c r="BIJ35" s="84"/>
      <c r="BIK35" s="84"/>
      <c r="BIL35" s="84"/>
      <c r="BIM35" s="84"/>
      <c r="BIN35" s="84"/>
      <c r="BIO35" s="84"/>
      <c r="BIP35" s="84"/>
      <c r="BIQ35" s="84"/>
      <c r="BIR35" s="84"/>
      <c r="BIS35" s="84"/>
      <c r="BIT35" s="84"/>
      <c r="BIU35" s="84"/>
      <c r="BIV35" s="84"/>
      <c r="BIW35" s="84"/>
      <c r="BIX35" s="84"/>
      <c r="BIY35" s="84"/>
      <c r="BIZ35" s="84"/>
      <c r="BJA35" s="84"/>
      <c r="BJB35" s="84"/>
      <c r="BJC35" s="84"/>
      <c r="BJD35" s="84"/>
      <c r="BJE35" s="84"/>
      <c r="BJF35" s="84"/>
      <c r="BJG35" s="84"/>
      <c r="BJH35" s="84"/>
      <c r="BJI35" s="84"/>
      <c r="BJJ35" s="84"/>
      <c r="BJK35" s="84"/>
      <c r="BJL35" s="84"/>
      <c r="BJM35" s="84"/>
      <c r="BJN35" s="84"/>
      <c r="BJO35" s="84"/>
      <c r="BJP35" s="84"/>
      <c r="BJQ35" s="84"/>
      <c r="BJR35" s="84"/>
      <c r="BJS35" s="84"/>
      <c r="BJT35" s="84"/>
      <c r="BJU35" s="84"/>
      <c r="BJV35" s="84"/>
      <c r="BJW35" s="84"/>
      <c r="BJX35" s="84"/>
      <c r="BJY35" s="84"/>
      <c r="BJZ35" s="84"/>
      <c r="BKA35" s="84"/>
      <c r="BKB35" s="84"/>
      <c r="BKC35" s="84"/>
      <c r="BKD35" s="84"/>
      <c r="BKE35" s="84"/>
      <c r="BKF35" s="84"/>
      <c r="BKG35" s="84"/>
      <c r="BKH35" s="84"/>
      <c r="BKI35" s="84"/>
      <c r="BKJ35" s="84"/>
      <c r="BKK35" s="84"/>
      <c r="BKL35" s="84"/>
      <c r="BKM35" s="84"/>
      <c r="BKN35" s="84"/>
      <c r="BKO35" s="84"/>
      <c r="BKP35" s="84"/>
      <c r="BKQ35" s="84"/>
      <c r="BKR35" s="84"/>
      <c r="BKS35" s="84"/>
      <c r="BKT35" s="84"/>
      <c r="BKU35" s="84"/>
      <c r="BKV35" s="84"/>
      <c r="BKW35" s="84"/>
      <c r="BKX35" s="84"/>
      <c r="BKY35" s="84"/>
      <c r="BKZ35" s="84"/>
      <c r="BLA35" s="84"/>
      <c r="BLB35" s="84"/>
      <c r="BLC35" s="84"/>
      <c r="BLD35" s="84"/>
      <c r="BLE35" s="84"/>
      <c r="BLF35" s="84"/>
      <c r="BLG35" s="84"/>
      <c r="BLH35" s="84"/>
      <c r="BLI35" s="84"/>
      <c r="BLJ35" s="84"/>
      <c r="BLK35" s="84"/>
      <c r="BLL35" s="84"/>
      <c r="BLM35" s="84"/>
      <c r="BLN35" s="84"/>
      <c r="BLO35" s="84"/>
      <c r="BLP35" s="84"/>
      <c r="BLQ35" s="84"/>
      <c r="BLR35" s="84"/>
      <c r="BLS35" s="84"/>
      <c r="BLT35" s="84"/>
      <c r="BLU35" s="84"/>
      <c r="BLV35" s="84"/>
      <c r="BLW35" s="84"/>
      <c r="BLX35" s="84"/>
      <c r="BLY35" s="84"/>
      <c r="BLZ35" s="84"/>
      <c r="BMA35" s="84"/>
      <c r="BMB35" s="84"/>
      <c r="BMC35" s="84"/>
      <c r="BMD35" s="84"/>
      <c r="BME35" s="84"/>
      <c r="BMF35" s="84"/>
      <c r="BMG35" s="84"/>
      <c r="BMH35" s="84"/>
      <c r="BMI35" s="84"/>
      <c r="BMJ35" s="84"/>
      <c r="BMK35" s="84"/>
      <c r="BML35" s="84"/>
      <c r="BMM35" s="84"/>
      <c r="BMN35" s="84"/>
      <c r="BMO35" s="84"/>
      <c r="BMP35" s="84"/>
      <c r="BMQ35" s="84"/>
      <c r="BMR35" s="84"/>
      <c r="BMS35" s="84"/>
      <c r="BMT35" s="84"/>
      <c r="BMU35" s="84"/>
      <c r="BMV35" s="84"/>
      <c r="BMW35" s="84"/>
      <c r="BMX35" s="84"/>
      <c r="BMY35" s="84"/>
      <c r="BMZ35" s="84"/>
      <c r="BNA35" s="84"/>
      <c r="BNB35" s="84"/>
      <c r="BNC35" s="84"/>
      <c r="BND35" s="84"/>
      <c r="BNE35" s="84"/>
      <c r="BNF35" s="84"/>
      <c r="BNG35" s="84"/>
      <c r="BNH35" s="84"/>
      <c r="BNI35" s="84"/>
      <c r="BNJ35" s="84"/>
      <c r="BNK35" s="84"/>
      <c r="BNL35" s="84"/>
      <c r="BNM35" s="84"/>
      <c r="BNN35" s="84"/>
      <c r="BNO35" s="84"/>
      <c r="BNP35" s="84"/>
      <c r="BNQ35" s="84"/>
      <c r="BNR35" s="84"/>
      <c r="BNS35" s="84"/>
      <c r="BNT35" s="84"/>
      <c r="BNU35" s="84"/>
      <c r="BNV35" s="84"/>
      <c r="BNW35" s="84"/>
      <c r="BNX35" s="84"/>
      <c r="BNY35" s="84"/>
      <c r="BNZ35" s="84"/>
      <c r="BOA35" s="84"/>
      <c r="BOB35" s="84"/>
      <c r="BOC35" s="84"/>
      <c r="BOD35" s="84"/>
      <c r="BOE35" s="84"/>
      <c r="BOF35" s="84"/>
      <c r="BOG35" s="84"/>
      <c r="BOH35" s="84"/>
      <c r="BOI35" s="84"/>
      <c r="BOJ35" s="84"/>
      <c r="BOK35" s="84"/>
      <c r="BOL35" s="84"/>
      <c r="BOM35" s="84"/>
      <c r="BON35" s="84"/>
      <c r="BOO35" s="84"/>
      <c r="BOP35" s="84"/>
      <c r="BOQ35" s="84"/>
      <c r="BOR35" s="84"/>
      <c r="BOS35" s="84"/>
      <c r="BOT35" s="84"/>
      <c r="BOU35" s="84"/>
      <c r="BOV35" s="84"/>
      <c r="BOW35" s="84"/>
      <c r="BOX35" s="84"/>
      <c r="BOY35" s="84"/>
      <c r="BOZ35" s="84"/>
      <c r="BPA35" s="84"/>
      <c r="BPB35" s="84"/>
      <c r="BPC35" s="84"/>
      <c r="BPD35" s="84"/>
      <c r="BPE35" s="84"/>
      <c r="BPF35" s="84"/>
      <c r="BPG35" s="84"/>
      <c r="BPH35" s="84"/>
      <c r="BPI35" s="84"/>
      <c r="BPJ35" s="84"/>
      <c r="BPK35" s="84"/>
      <c r="BPL35" s="84"/>
      <c r="BPM35" s="84"/>
      <c r="BPN35" s="84"/>
      <c r="BPO35" s="84"/>
      <c r="BPP35" s="84"/>
      <c r="BPQ35" s="84"/>
      <c r="BPR35" s="84"/>
      <c r="BPS35" s="84"/>
      <c r="BPT35" s="84"/>
      <c r="BPU35" s="84"/>
      <c r="BPV35" s="84"/>
      <c r="BPW35" s="84"/>
      <c r="BPX35" s="84"/>
      <c r="BPY35" s="84"/>
      <c r="BPZ35" s="84"/>
      <c r="BQA35" s="84"/>
      <c r="BQB35" s="84"/>
      <c r="BQC35" s="84"/>
      <c r="BQD35" s="84"/>
      <c r="BQE35" s="84"/>
      <c r="BQF35" s="84"/>
      <c r="BQG35" s="84"/>
      <c r="BQH35" s="84"/>
      <c r="BQI35" s="84"/>
      <c r="BQJ35" s="84"/>
      <c r="BQK35" s="84"/>
      <c r="BQL35" s="84"/>
      <c r="BQM35" s="84"/>
      <c r="BQN35" s="84"/>
      <c r="BQO35" s="84"/>
      <c r="BQP35" s="84"/>
      <c r="BQQ35" s="84"/>
      <c r="BQR35" s="84"/>
      <c r="BQS35" s="84"/>
      <c r="BQT35" s="84"/>
      <c r="BQU35" s="84"/>
      <c r="BQV35" s="84"/>
      <c r="BQW35" s="84"/>
      <c r="BQX35" s="84"/>
      <c r="BQY35" s="84"/>
      <c r="BQZ35" s="84"/>
      <c r="BRA35" s="84"/>
      <c r="BRB35" s="84"/>
      <c r="BRC35" s="84"/>
      <c r="BRD35" s="84"/>
      <c r="BRE35" s="84"/>
      <c r="BRF35" s="84"/>
      <c r="BRG35" s="84"/>
      <c r="BRH35" s="84"/>
      <c r="BRI35" s="84"/>
      <c r="BRJ35" s="84"/>
      <c r="BRK35" s="84"/>
      <c r="BRL35" s="84"/>
      <c r="BRM35" s="84"/>
      <c r="BRN35" s="84"/>
      <c r="BRO35" s="84"/>
      <c r="BRP35" s="84"/>
      <c r="BRQ35" s="84"/>
      <c r="BRR35" s="84"/>
      <c r="BRS35" s="84"/>
      <c r="BRT35" s="84"/>
      <c r="BRU35" s="84"/>
      <c r="BRV35" s="84"/>
      <c r="BRW35" s="84"/>
      <c r="BRX35" s="84"/>
      <c r="BRY35" s="84"/>
      <c r="BRZ35" s="84"/>
      <c r="BSA35" s="84"/>
      <c r="BSB35" s="84"/>
      <c r="BSC35" s="84"/>
      <c r="BSD35" s="84"/>
      <c r="BSE35" s="84"/>
      <c r="BSF35" s="84"/>
      <c r="BSG35" s="84"/>
      <c r="BSH35" s="84"/>
      <c r="BSI35" s="84"/>
      <c r="BSJ35" s="84"/>
      <c r="BSK35" s="84"/>
      <c r="BSL35" s="84"/>
      <c r="BSM35" s="84"/>
      <c r="BSN35" s="84"/>
      <c r="BSO35" s="84"/>
      <c r="BSP35" s="84"/>
      <c r="BSQ35" s="84"/>
      <c r="BSR35" s="84"/>
      <c r="BSS35" s="84"/>
      <c r="BST35" s="84"/>
      <c r="BSU35" s="84"/>
      <c r="BSV35" s="84"/>
      <c r="BSW35" s="84"/>
      <c r="BSX35" s="84"/>
      <c r="BSY35" s="84"/>
      <c r="BSZ35" s="84"/>
      <c r="BTA35" s="84"/>
      <c r="BTB35" s="84"/>
      <c r="BTC35" s="84"/>
      <c r="BTD35" s="84"/>
      <c r="BTE35" s="84"/>
      <c r="BTF35" s="84"/>
      <c r="BTG35" s="84"/>
      <c r="BTH35" s="84"/>
      <c r="BTI35" s="84"/>
      <c r="BTJ35" s="84"/>
      <c r="BTK35" s="84"/>
      <c r="BTL35" s="84"/>
      <c r="BTM35" s="84"/>
      <c r="BTN35" s="84"/>
      <c r="BTO35" s="84"/>
      <c r="BTP35" s="84"/>
      <c r="BTQ35" s="84"/>
      <c r="BTR35" s="84"/>
      <c r="BTS35" s="84"/>
      <c r="BTT35" s="84"/>
      <c r="BTU35" s="84"/>
      <c r="BTV35" s="84"/>
      <c r="BTW35" s="84"/>
      <c r="BTX35" s="84"/>
      <c r="BTY35" s="84"/>
      <c r="BTZ35" s="84"/>
      <c r="BUA35" s="84"/>
      <c r="BUB35" s="84"/>
      <c r="BUC35" s="84"/>
      <c r="BUD35" s="84"/>
      <c r="BUE35" s="84"/>
      <c r="BUF35" s="84"/>
      <c r="BUG35" s="84"/>
      <c r="BUH35" s="84"/>
      <c r="BUI35" s="84"/>
      <c r="BUJ35" s="84"/>
      <c r="BUK35" s="84"/>
      <c r="BUL35" s="84"/>
      <c r="BUM35" s="84"/>
      <c r="BUN35" s="84"/>
      <c r="BUO35" s="84"/>
      <c r="BUP35" s="84"/>
      <c r="BUQ35" s="84"/>
      <c r="BUR35" s="84"/>
      <c r="BUS35" s="84"/>
      <c r="BUT35" s="84"/>
      <c r="BUU35" s="84"/>
      <c r="BUV35" s="84"/>
      <c r="BUW35" s="84"/>
      <c r="BUX35" s="84"/>
      <c r="BUY35" s="84"/>
      <c r="BUZ35" s="84"/>
      <c r="BVA35" s="84"/>
      <c r="BVB35" s="84"/>
      <c r="BVC35" s="84"/>
      <c r="BVD35" s="84"/>
      <c r="BVE35" s="84"/>
      <c r="BVF35" s="84"/>
      <c r="BVG35" s="84"/>
      <c r="BVH35" s="84"/>
      <c r="BVI35" s="84"/>
      <c r="BVJ35" s="84"/>
      <c r="BVK35" s="84"/>
      <c r="BVL35" s="84"/>
      <c r="BVM35" s="84"/>
      <c r="BVN35" s="84"/>
      <c r="BVO35" s="84"/>
      <c r="BVP35" s="84"/>
      <c r="BVQ35" s="84"/>
      <c r="BVR35" s="84"/>
      <c r="BVS35" s="84"/>
      <c r="BVT35" s="84"/>
      <c r="BVU35" s="84"/>
      <c r="BVV35" s="84"/>
      <c r="BVW35" s="84"/>
      <c r="BVX35" s="84"/>
      <c r="BVY35" s="84"/>
      <c r="BVZ35" s="84"/>
      <c r="BWA35" s="84"/>
      <c r="BWB35" s="84"/>
      <c r="BWC35" s="84"/>
      <c r="BWD35" s="84"/>
      <c r="BWE35" s="84"/>
      <c r="BWF35" s="84"/>
      <c r="BWG35" s="84"/>
      <c r="BWH35" s="84"/>
      <c r="BWI35" s="84"/>
      <c r="BWJ35" s="84"/>
      <c r="BWK35" s="84"/>
      <c r="BWL35" s="84"/>
      <c r="BWM35" s="84"/>
      <c r="BWN35" s="84"/>
      <c r="BWO35" s="84"/>
      <c r="BWP35" s="84"/>
      <c r="BWQ35" s="84"/>
      <c r="BWR35" s="84"/>
      <c r="BWS35" s="84"/>
      <c r="BWT35" s="84"/>
      <c r="BWU35" s="84"/>
      <c r="BWV35" s="84"/>
      <c r="BWW35" s="84"/>
      <c r="BWX35" s="84"/>
      <c r="BWY35" s="84"/>
      <c r="BWZ35" s="84"/>
      <c r="BXA35" s="84"/>
      <c r="BXB35" s="84"/>
      <c r="BXC35" s="84"/>
      <c r="BXD35" s="84"/>
      <c r="BXE35" s="84"/>
      <c r="BXF35" s="84"/>
      <c r="BXG35" s="84"/>
      <c r="BXH35" s="84"/>
      <c r="BXI35" s="84"/>
      <c r="BXJ35" s="84"/>
      <c r="BXK35" s="84"/>
      <c r="BXL35" s="84"/>
      <c r="BXM35" s="84"/>
      <c r="BXN35" s="84"/>
      <c r="BXO35" s="84"/>
      <c r="BXP35" s="84"/>
      <c r="BXQ35" s="84"/>
      <c r="BXR35" s="84"/>
      <c r="BXS35" s="84"/>
      <c r="BXT35" s="84"/>
      <c r="BXU35" s="84"/>
      <c r="BXV35" s="84"/>
      <c r="BXW35" s="84"/>
      <c r="BXX35" s="84"/>
      <c r="BXY35" s="84"/>
      <c r="BXZ35" s="84"/>
      <c r="BYA35" s="84"/>
      <c r="BYB35" s="84"/>
      <c r="BYC35" s="84"/>
      <c r="BYD35" s="84"/>
      <c r="BYE35" s="84"/>
      <c r="BYF35" s="84"/>
      <c r="BYG35" s="84"/>
      <c r="BYH35" s="84"/>
      <c r="BYI35" s="84"/>
      <c r="BYJ35" s="84"/>
      <c r="BYK35" s="84"/>
      <c r="BYL35" s="84"/>
      <c r="BYM35" s="84"/>
      <c r="BYN35" s="84"/>
      <c r="BYO35" s="84"/>
      <c r="BYP35" s="84"/>
      <c r="BYQ35" s="84"/>
      <c r="BYR35" s="84"/>
      <c r="BYS35" s="84"/>
      <c r="BYT35" s="84"/>
      <c r="BYU35" s="84"/>
      <c r="BYV35" s="84"/>
      <c r="BYW35" s="84"/>
      <c r="BYX35" s="84"/>
      <c r="BYY35" s="84"/>
      <c r="BYZ35" s="84"/>
      <c r="BZA35" s="84"/>
      <c r="BZB35" s="84"/>
      <c r="BZC35" s="84"/>
      <c r="BZD35" s="84"/>
      <c r="BZE35" s="84"/>
      <c r="BZF35" s="84"/>
      <c r="BZG35" s="84"/>
      <c r="BZH35" s="84"/>
      <c r="BZI35" s="84"/>
      <c r="BZJ35" s="84"/>
      <c r="BZK35" s="84"/>
      <c r="BZL35" s="84"/>
      <c r="BZM35" s="84"/>
      <c r="BZN35" s="84"/>
      <c r="BZO35" s="84"/>
      <c r="BZP35" s="84"/>
      <c r="BZQ35" s="84"/>
      <c r="BZR35" s="84"/>
      <c r="BZS35" s="84"/>
      <c r="BZT35" s="84"/>
      <c r="BZU35" s="84"/>
      <c r="BZV35" s="84"/>
      <c r="BZW35" s="84"/>
      <c r="BZX35" s="84"/>
      <c r="BZY35" s="84"/>
      <c r="BZZ35" s="84"/>
      <c r="CAA35" s="84"/>
      <c r="CAB35" s="84"/>
      <c r="CAC35" s="84"/>
      <c r="CAD35" s="84"/>
      <c r="CAE35" s="84"/>
      <c r="CAF35" s="84"/>
      <c r="CAG35" s="84"/>
      <c r="CAH35" s="84"/>
      <c r="CAI35" s="84"/>
      <c r="CAJ35" s="84"/>
      <c r="CAK35" s="84"/>
      <c r="CAL35" s="84"/>
      <c r="CAM35" s="84"/>
      <c r="CAN35" s="84"/>
      <c r="CAO35" s="84"/>
      <c r="CAP35" s="84"/>
      <c r="CAQ35" s="84"/>
      <c r="CAR35" s="84"/>
      <c r="CAS35" s="84"/>
      <c r="CAT35" s="84"/>
      <c r="CAU35" s="84"/>
      <c r="CAV35" s="84"/>
      <c r="CAW35" s="84"/>
      <c r="CAX35" s="84"/>
      <c r="CAY35" s="84"/>
      <c r="CAZ35" s="84"/>
      <c r="CBA35" s="84"/>
      <c r="CBB35" s="84"/>
      <c r="CBC35" s="84"/>
      <c r="CBD35" s="84"/>
      <c r="CBE35" s="84"/>
      <c r="CBF35" s="84"/>
      <c r="CBG35" s="84"/>
      <c r="CBH35" s="84"/>
      <c r="CBI35" s="84"/>
      <c r="CBJ35" s="84"/>
      <c r="CBK35" s="84"/>
      <c r="CBL35" s="84"/>
      <c r="CBM35" s="84"/>
      <c r="CBN35" s="84"/>
      <c r="CBO35" s="84"/>
      <c r="CBP35" s="84"/>
      <c r="CBQ35" s="84"/>
      <c r="CBR35" s="84"/>
      <c r="CBS35" s="84"/>
      <c r="CBT35" s="84"/>
      <c r="CBU35" s="84"/>
      <c r="CBV35" s="84"/>
      <c r="CBW35" s="84"/>
      <c r="CBX35" s="84"/>
      <c r="CBY35" s="84"/>
      <c r="CBZ35" s="84"/>
      <c r="CCA35" s="84"/>
      <c r="CCB35" s="84"/>
      <c r="CCC35" s="84"/>
      <c r="CCD35" s="84"/>
      <c r="CCE35" s="84"/>
      <c r="CCF35" s="84"/>
      <c r="CCG35" s="84"/>
      <c r="CCH35" s="84"/>
      <c r="CCI35" s="84"/>
      <c r="CCJ35" s="84"/>
      <c r="CCK35" s="84"/>
      <c r="CCL35" s="84"/>
      <c r="CCM35" s="84"/>
      <c r="CCN35" s="84"/>
      <c r="CCO35" s="84"/>
      <c r="CCP35" s="84"/>
      <c r="CCQ35" s="84"/>
      <c r="CCR35" s="84"/>
      <c r="CCS35" s="84"/>
      <c r="CCT35" s="84"/>
      <c r="CCU35" s="84"/>
      <c r="CCV35" s="84"/>
      <c r="CCW35" s="84"/>
      <c r="CCX35" s="84"/>
      <c r="CCY35" s="84"/>
      <c r="CCZ35" s="84"/>
      <c r="CDA35" s="84"/>
      <c r="CDB35" s="84"/>
      <c r="CDC35" s="84"/>
      <c r="CDD35" s="84"/>
      <c r="CDE35" s="84"/>
      <c r="CDF35" s="84"/>
      <c r="CDG35" s="84"/>
      <c r="CDH35" s="84"/>
      <c r="CDI35" s="84"/>
      <c r="CDJ35" s="84"/>
      <c r="CDK35" s="84"/>
      <c r="CDL35" s="84"/>
      <c r="CDM35" s="84"/>
      <c r="CDN35" s="84"/>
      <c r="CDO35" s="84"/>
      <c r="CDP35" s="84"/>
      <c r="CDQ35" s="84"/>
      <c r="CDR35" s="84"/>
      <c r="CDS35" s="84"/>
      <c r="CDT35" s="84"/>
      <c r="CDU35" s="84"/>
      <c r="CDV35" s="84"/>
      <c r="CDW35" s="84"/>
      <c r="CDX35" s="84"/>
      <c r="CDY35" s="84"/>
      <c r="CDZ35" s="84"/>
      <c r="CEA35" s="84"/>
      <c r="CEB35" s="84"/>
      <c r="CEC35" s="84"/>
      <c r="CED35" s="84"/>
      <c r="CEE35" s="84"/>
      <c r="CEF35" s="84"/>
      <c r="CEG35" s="84"/>
      <c r="CEH35" s="84"/>
      <c r="CEI35" s="84"/>
      <c r="CEJ35" s="84"/>
      <c r="CEK35" s="84"/>
      <c r="CEL35" s="84"/>
      <c r="CEM35" s="84"/>
      <c r="CEN35" s="84"/>
      <c r="CEO35" s="84"/>
      <c r="CEP35" s="84"/>
      <c r="CEQ35" s="84"/>
      <c r="CER35" s="84"/>
      <c r="CES35" s="84"/>
      <c r="CET35" s="84"/>
      <c r="CEU35" s="84"/>
      <c r="CEV35" s="84"/>
      <c r="CEW35" s="84"/>
      <c r="CEX35" s="84"/>
      <c r="CEY35" s="84"/>
      <c r="CEZ35" s="84"/>
      <c r="CFA35" s="84"/>
      <c r="CFB35" s="84"/>
      <c r="CFC35" s="84"/>
      <c r="CFD35" s="84"/>
      <c r="CFE35" s="84"/>
      <c r="CFF35" s="84"/>
      <c r="CFG35" s="84"/>
      <c r="CFH35" s="84"/>
      <c r="CFI35" s="84"/>
      <c r="CFJ35" s="84"/>
      <c r="CFK35" s="84"/>
      <c r="CFL35" s="84"/>
      <c r="CFM35" s="84"/>
      <c r="CFN35" s="84"/>
      <c r="CFO35" s="84"/>
      <c r="CFP35" s="84"/>
      <c r="CFQ35" s="84"/>
      <c r="CFR35" s="84"/>
      <c r="CFS35" s="84"/>
      <c r="CFT35" s="84"/>
      <c r="CFU35" s="84"/>
      <c r="CFV35" s="84"/>
      <c r="CFW35" s="84"/>
      <c r="CFX35" s="84"/>
      <c r="CFY35" s="84"/>
      <c r="CFZ35" s="84"/>
      <c r="CGA35" s="84"/>
      <c r="CGB35" s="84"/>
      <c r="CGC35" s="84"/>
      <c r="CGD35" s="84"/>
      <c r="CGE35" s="84"/>
      <c r="CGF35" s="84"/>
      <c r="CGG35" s="84"/>
      <c r="CGH35" s="84"/>
      <c r="CGI35" s="84"/>
      <c r="CGJ35" s="84"/>
      <c r="CGK35" s="84"/>
      <c r="CGL35" s="84"/>
      <c r="CGM35" s="84"/>
      <c r="CGN35" s="84"/>
      <c r="CGO35" s="84"/>
      <c r="CGP35" s="84"/>
      <c r="CGQ35" s="84"/>
      <c r="CGR35" s="84"/>
      <c r="CGS35" s="84"/>
      <c r="CGT35" s="84"/>
      <c r="CGU35" s="84"/>
      <c r="CGV35" s="84"/>
      <c r="CGW35" s="84"/>
      <c r="CGX35" s="84"/>
      <c r="CGY35" s="84"/>
      <c r="CGZ35" s="84"/>
      <c r="CHA35" s="84"/>
      <c r="CHB35" s="84"/>
      <c r="CHC35" s="84"/>
      <c r="CHD35" s="84"/>
      <c r="CHE35" s="84"/>
      <c r="CHF35" s="84"/>
      <c r="CHG35" s="84"/>
      <c r="CHH35" s="84"/>
      <c r="CHI35" s="84"/>
      <c r="CHJ35" s="84"/>
      <c r="CHK35" s="84"/>
      <c r="CHL35" s="84"/>
      <c r="CHM35" s="84"/>
      <c r="CHN35" s="84"/>
      <c r="CHO35" s="84"/>
      <c r="CHP35" s="84"/>
      <c r="CHQ35" s="84"/>
      <c r="CHR35" s="84"/>
      <c r="CHS35" s="84"/>
      <c r="CHT35" s="84"/>
      <c r="CHU35" s="84"/>
      <c r="CHV35" s="84"/>
      <c r="CHW35" s="84"/>
      <c r="CHX35" s="84"/>
      <c r="CHY35" s="84"/>
      <c r="CHZ35" s="84"/>
      <c r="CIA35" s="84"/>
      <c r="CIB35" s="84"/>
      <c r="CIC35" s="84"/>
      <c r="CID35" s="84"/>
      <c r="CIE35" s="84"/>
      <c r="CIF35" s="84"/>
      <c r="CIG35" s="84"/>
      <c r="CIH35" s="84"/>
      <c r="CII35" s="84"/>
      <c r="CIJ35" s="84"/>
      <c r="CIK35" s="84"/>
      <c r="CIL35" s="84"/>
      <c r="CIM35" s="84"/>
      <c r="CIN35" s="84"/>
      <c r="CIO35" s="84"/>
      <c r="CIP35" s="84"/>
      <c r="CIQ35" s="84"/>
      <c r="CIR35" s="84"/>
      <c r="CIS35" s="84"/>
      <c r="CIT35" s="84"/>
      <c r="CIU35" s="84"/>
      <c r="CIV35" s="84"/>
      <c r="CIW35" s="84"/>
      <c r="CIX35" s="84"/>
      <c r="CIY35" s="84"/>
      <c r="CIZ35" s="84"/>
      <c r="CJA35" s="84"/>
      <c r="CJB35" s="84"/>
      <c r="CJC35" s="84"/>
      <c r="CJD35" s="84"/>
      <c r="CJE35" s="84"/>
      <c r="CJF35" s="84"/>
      <c r="CJG35" s="84"/>
      <c r="CJH35" s="84"/>
      <c r="CJI35" s="84"/>
      <c r="CJJ35" s="84"/>
      <c r="CJK35" s="84"/>
      <c r="CJL35" s="84"/>
      <c r="CJM35" s="84"/>
      <c r="CJN35" s="84"/>
      <c r="CJO35" s="84"/>
      <c r="CJP35" s="84"/>
      <c r="CJQ35" s="84"/>
      <c r="CJR35" s="84"/>
      <c r="CJS35" s="84"/>
      <c r="CJT35" s="84"/>
      <c r="CJU35" s="84"/>
      <c r="CJV35" s="84"/>
      <c r="CJW35" s="84"/>
      <c r="CJX35" s="84"/>
      <c r="CJY35" s="84"/>
      <c r="CJZ35" s="84"/>
      <c r="CKA35" s="84"/>
      <c r="CKB35" s="84"/>
      <c r="CKC35" s="84"/>
      <c r="CKD35" s="84"/>
      <c r="CKE35" s="84"/>
      <c r="CKF35" s="84"/>
      <c r="CKG35" s="84"/>
      <c r="CKH35" s="84"/>
      <c r="CKI35" s="84"/>
      <c r="CKJ35" s="84"/>
      <c r="CKK35" s="84"/>
      <c r="CKL35" s="84"/>
      <c r="CKM35" s="84"/>
      <c r="CKN35" s="84"/>
      <c r="CKO35" s="84"/>
      <c r="CKP35" s="84"/>
      <c r="CKQ35" s="84"/>
      <c r="CKR35" s="84"/>
      <c r="CKS35" s="84"/>
      <c r="CKT35" s="84"/>
      <c r="CKU35" s="84"/>
      <c r="CKV35" s="84"/>
      <c r="CKW35" s="84"/>
      <c r="CKX35" s="84"/>
      <c r="CKY35" s="84"/>
      <c r="CKZ35" s="84"/>
      <c r="CLA35" s="84"/>
      <c r="CLB35" s="84"/>
      <c r="CLC35" s="84"/>
      <c r="CLD35" s="84"/>
      <c r="CLE35" s="84"/>
      <c r="CLF35" s="84"/>
      <c r="CLG35" s="84"/>
      <c r="CLH35" s="84"/>
      <c r="CLI35" s="84"/>
      <c r="CLJ35" s="84"/>
      <c r="CLK35" s="84"/>
      <c r="CLL35" s="84"/>
      <c r="CLM35" s="84"/>
      <c r="CLN35" s="84"/>
      <c r="CLO35" s="84"/>
      <c r="CLP35" s="84"/>
      <c r="CLQ35" s="84"/>
      <c r="CLR35" s="84"/>
      <c r="CLS35" s="84"/>
      <c r="CLT35" s="84"/>
      <c r="CLU35" s="84"/>
      <c r="CLV35" s="84"/>
      <c r="CLW35" s="84"/>
      <c r="CLX35" s="84"/>
      <c r="CLY35" s="84"/>
      <c r="CLZ35" s="84"/>
      <c r="CMA35" s="84"/>
      <c r="CMB35" s="84"/>
      <c r="CMC35" s="84"/>
      <c r="CMD35" s="84"/>
      <c r="CME35" s="84"/>
      <c r="CMF35" s="84"/>
      <c r="CMG35" s="84"/>
      <c r="CMH35" s="84"/>
      <c r="CMI35" s="84"/>
      <c r="CMJ35" s="84"/>
      <c r="CMK35" s="84"/>
      <c r="CML35" s="84"/>
      <c r="CMM35" s="84"/>
      <c r="CMN35" s="84"/>
      <c r="CMO35" s="84"/>
      <c r="CMP35" s="84"/>
      <c r="CMQ35" s="84"/>
      <c r="CMR35" s="84"/>
      <c r="CMS35" s="84"/>
      <c r="CMT35" s="84"/>
      <c r="CMU35" s="84"/>
      <c r="CMV35" s="84"/>
      <c r="CMW35" s="84"/>
      <c r="CMX35" s="84"/>
      <c r="CMY35" s="84"/>
      <c r="CMZ35" s="84"/>
      <c r="CNA35" s="84"/>
      <c r="CNB35" s="84"/>
      <c r="CNC35" s="84"/>
      <c r="CND35" s="84"/>
      <c r="CNE35" s="84"/>
      <c r="CNF35" s="84"/>
      <c r="CNG35" s="84"/>
      <c r="CNH35" s="84"/>
      <c r="CNI35" s="84"/>
      <c r="CNJ35" s="84"/>
      <c r="CNK35" s="84"/>
      <c r="CNL35" s="84"/>
      <c r="CNM35" s="84"/>
      <c r="CNN35" s="84"/>
      <c r="CNO35" s="84"/>
      <c r="CNP35" s="84"/>
      <c r="CNQ35" s="84"/>
      <c r="CNR35" s="84"/>
      <c r="CNS35" s="84"/>
      <c r="CNT35" s="84"/>
      <c r="CNU35" s="84"/>
      <c r="CNV35" s="84"/>
      <c r="CNW35" s="84"/>
      <c r="CNX35" s="84"/>
      <c r="CNY35" s="84"/>
      <c r="CNZ35" s="84"/>
      <c r="COA35" s="84"/>
      <c r="COB35" s="84"/>
      <c r="COC35" s="84"/>
      <c r="COD35" s="84"/>
      <c r="COE35" s="84"/>
      <c r="COF35" s="84"/>
      <c r="COG35" s="84"/>
      <c r="COH35" s="84"/>
      <c r="COI35" s="84"/>
      <c r="COJ35" s="84"/>
      <c r="COK35" s="84"/>
      <c r="COL35" s="84"/>
      <c r="COM35" s="84"/>
      <c r="CON35" s="84"/>
      <c r="COO35" s="84"/>
      <c r="COP35" s="84"/>
      <c r="COQ35" s="84"/>
      <c r="COR35" s="84"/>
      <c r="COS35" s="84"/>
      <c r="COT35" s="84"/>
      <c r="COU35" s="84"/>
      <c r="COV35" s="84"/>
      <c r="COW35" s="84"/>
      <c r="COX35" s="84"/>
      <c r="COY35" s="84"/>
      <c r="COZ35" s="84"/>
      <c r="CPA35" s="84"/>
      <c r="CPB35" s="84"/>
      <c r="CPC35" s="84"/>
      <c r="CPD35" s="84"/>
      <c r="CPE35" s="84"/>
      <c r="CPF35" s="84"/>
      <c r="CPG35" s="84"/>
      <c r="CPH35" s="84"/>
      <c r="CPI35" s="84"/>
      <c r="CPJ35" s="84"/>
      <c r="CPK35" s="84"/>
      <c r="CPL35" s="84"/>
      <c r="CPM35" s="84"/>
      <c r="CPN35" s="84"/>
      <c r="CPO35" s="84"/>
      <c r="CPP35" s="84"/>
      <c r="CPQ35" s="84"/>
      <c r="CPR35" s="84"/>
      <c r="CPS35" s="84"/>
      <c r="CPT35" s="84"/>
      <c r="CPU35" s="84"/>
      <c r="CPV35" s="84"/>
      <c r="CPW35" s="84"/>
      <c r="CPX35" s="84"/>
      <c r="CPY35" s="84"/>
      <c r="CPZ35" s="84"/>
      <c r="CQA35" s="84"/>
      <c r="CQB35" s="84"/>
      <c r="CQC35" s="84"/>
      <c r="CQD35" s="84"/>
      <c r="CQE35" s="84"/>
      <c r="CQF35" s="84"/>
      <c r="CQG35" s="84"/>
      <c r="CQH35" s="84"/>
      <c r="CQI35" s="84"/>
      <c r="CQJ35" s="84"/>
      <c r="CQK35" s="84"/>
      <c r="CQL35" s="84"/>
      <c r="CQM35" s="84"/>
      <c r="CQN35" s="84"/>
      <c r="CQO35" s="84"/>
      <c r="CQP35" s="84"/>
      <c r="CQQ35" s="84"/>
      <c r="CQR35" s="84"/>
      <c r="CQS35" s="84"/>
      <c r="CQT35" s="84"/>
      <c r="CQU35" s="84"/>
      <c r="CQV35" s="84"/>
      <c r="CQW35" s="84"/>
      <c r="CQX35" s="84"/>
      <c r="CQY35" s="84"/>
      <c r="CQZ35" s="84"/>
      <c r="CRA35" s="84"/>
      <c r="CRB35" s="84"/>
      <c r="CRC35" s="84"/>
      <c r="CRD35" s="84"/>
      <c r="CRE35" s="84"/>
      <c r="CRF35" s="84"/>
      <c r="CRG35" s="84"/>
      <c r="CRH35" s="84"/>
      <c r="CRI35" s="84"/>
      <c r="CRJ35" s="84"/>
      <c r="CRK35" s="84"/>
      <c r="CRL35" s="84"/>
      <c r="CRM35" s="84"/>
      <c r="CRN35" s="84"/>
      <c r="CRO35" s="84"/>
      <c r="CRP35" s="84"/>
      <c r="CRQ35" s="84"/>
      <c r="CRR35" s="84"/>
      <c r="CRS35" s="84"/>
      <c r="CRT35" s="84"/>
      <c r="CRU35" s="84"/>
      <c r="CRV35" s="84"/>
      <c r="CRW35" s="84"/>
      <c r="CRX35" s="84"/>
      <c r="CRY35" s="84"/>
      <c r="CRZ35" s="84"/>
      <c r="CSA35" s="84"/>
      <c r="CSB35" s="84"/>
      <c r="CSC35" s="84"/>
      <c r="CSD35" s="84"/>
      <c r="CSE35" s="84"/>
      <c r="CSF35" s="84"/>
      <c r="CSG35" s="84"/>
      <c r="CSH35" s="84"/>
      <c r="CSI35" s="84"/>
      <c r="CSJ35" s="84"/>
      <c r="CSK35" s="84"/>
      <c r="CSL35" s="84"/>
      <c r="CSM35" s="84"/>
      <c r="CSN35" s="84"/>
      <c r="CSO35" s="84"/>
      <c r="CSP35" s="84"/>
      <c r="CSQ35" s="84"/>
      <c r="CSR35" s="84"/>
      <c r="CSS35" s="84"/>
      <c r="CST35" s="84"/>
      <c r="CSU35" s="84"/>
      <c r="CSV35" s="84"/>
      <c r="CSW35" s="84"/>
      <c r="CSX35" s="84"/>
      <c r="CSY35" s="84"/>
      <c r="CSZ35" s="84"/>
      <c r="CTA35" s="84"/>
      <c r="CTB35" s="84"/>
      <c r="CTC35" s="84"/>
      <c r="CTD35" s="84"/>
      <c r="CTE35" s="84"/>
      <c r="CTF35" s="84"/>
      <c r="CTG35" s="84"/>
      <c r="CTH35" s="84"/>
      <c r="CTI35" s="84"/>
      <c r="CTJ35" s="84"/>
      <c r="CTK35" s="84"/>
      <c r="CTL35" s="84"/>
      <c r="CTM35" s="84"/>
      <c r="CTN35" s="84"/>
      <c r="CTO35" s="84"/>
      <c r="CTP35" s="84"/>
      <c r="CTQ35" s="84"/>
      <c r="CTR35" s="84"/>
      <c r="CTS35" s="84"/>
      <c r="CTT35" s="84"/>
      <c r="CTU35" s="84"/>
      <c r="CTV35" s="84"/>
      <c r="CTW35" s="84"/>
      <c r="CTX35" s="84"/>
      <c r="CTY35" s="84"/>
      <c r="CTZ35" s="84"/>
      <c r="CUA35" s="84"/>
      <c r="CUB35" s="84"/>
      <c r="CUC35" s="84"/>
      <c r="CUD35" s="84"/>
      <c r="CUE35" s="84"/>
      <c r="CUF35" s="84"/>
      <c r="CUG35" s="84"/>
      <c r="CUH35" s="84"/>
      <c r="CUI35" s="84"/>
      <c r="CUJ35" s="84"/>
      <c r="CUK35" s="84"/>
      <c r="CUL35" s="84"/>
      <c r="CUM35" s="84"/>
      <c r="CUN35" s="84"/>
      <c r="CUO35" s="84"/>
      <c r="CUP35" s="84"/>
      <c r="CUQ35" s="84"/>
      <c r="CUR35" s="84"/>
      <c r="CUS35" s="84"/>
      <c r="CUT35" s="84"/>
      <c r="CUU35" s="84"/>
      <c r="CUV35" s="84"/>
      <c r="CUW35" s="84"/>
      <c r="CUX35" s="84"/>
      <c r="CUY35" s="84"/>
      <c r="CUZ35" s="84"/>
      <c r="CVA35" s="84"/>
      <c r="CVB35" s="84"/>
      <c r="CVC35" s="84"/>
      <c r="CVD35" s="84"/>
      <c r="CVE35" s="84"/>
      <c r="CVF35" s="84"/>
      <c r="CVG35" s="84"/>
      <c r="CVH35" s="84"/>
      <c r="CVI35" s="84"/>
      <c r="CVJ35" s="84"/>
      <c r="CVK35" s="84"/>
      <c r="CVL35" s="84"/>
      <c r="CVM35" s="84"/>
      <c r="CVN35" s="84"/>
      <c r="CVO35" s="84"/>
      <c r="CVP35" s="84"/>
      <c r="CVQ35" s="84"/>
      <c r="CVR35" s="84"/>
      <c r="CVS35" s="84"/>
      <c r="CVT35" s="84"/>
      <c r="CVU35" s="84"/>
      <c r="CVV35" s="84"/>
      <c r="CVW35" s="84"/>
      <c r="CVX35" s="84"/>
      <c r="CVY35" s="84"/>
      <c r="CVZ35" s="84"/>
      <c r="CWA35" s="84"/>
      <c r="CWB35" s="84"/>
      <c r="CWC35" s="84"/>
      <c r="CWD35" s="84"/>
      <c r="CWE35" s="84"/>
      <c r="CWF35" s="84"/>
      <c r="CWG35" s="84"/>
      <c r="CWH35" s="84"/>
      <c r="CWI35" s="84"/>
      <c r="CWJ35" s="84"/>
      <c r="CWK35" s="84"/>
      <c r="CWL35" s="84"/>
      <c r="CWM35" s="84"/>
      <c r="CWN35" s="84"/>
      <c r="CWO35" s="84"/>
      <c r="CWP35" s="84"/>
      <c r="CWQ35" s="84"/>
      <c r="CWR35" s="84"/>
      <c r="CWS35" s="84"/>
      <c r="CWT35" s="84"/>
      <c r="CWU35" s="84"/>
      <c r="CWV35" s="84"/>
      <c r="CWW35" s="84"/>
      <c r="CWX35" s="84"/>
      <c r="CWY35" s="84"/>
      <c r="CWZ35" s="84"/>
      <c r="CXA35" s="84"/>
      <c r="CXB35" s="84"/>
      <c r="CXC35" s="84"/>
      <c r="CXD35" s="84"/>
      <c r="CXE35" s="84"/>
      <c r="CXF35" s="84"/>
      <c r="CXG35" s="84"/>
      <c r="CXH35" s="84"/>
      <c r="CXI35" s="84"/>
      <c r="CXJ35" s="84"/>
      <c r="CXK35" s="84"/>
      <c r="CXL35" s="84"/>
      <c r="CXM35" s="84"/>
      <c r="CXN35" s="84"/>
      <c r="CXO35" s="84"/>
      <c r="CXP35" s="84"/>
      <c r="CXQ35" s="84"/>
      <c r="CXR35" s="84"/>
      <c r="CXS35" s="84"/>
      <c r="CXT35" s="84"/>
      <c r="CXU35" s="84"/>
      <c r="CXV35" s="84"/>
      <c r="CXW35" s="84"/>
      <c r="CXX35" s="84"/>
      <c r="CXY35" s="84"/>
      <c r="CXZ35" s="84"/>
      <c r="CYA35" s="84"/>
      <c r="CYB35" s="84"/>
      <c r="CYC35" s="84"/>
      <c r="CYD35" s="84"/>
      <c r="CYE35" s="84"/>
      <c r="CYF35" s="84"/>
      <c r="CYG35" s="84"/>
      <c r="CYH35" s="84"/>
      <c r="CYI35" s="84"/>
      <c r="CYJ35" s="84"/>
      <c r="CYK35" s="84"/>
      <c r="CYL35" s="84"/>
      <c r="CYM35" s="84"/>
      <c r="CYN35" s="84"/>
      <c r="CYO35" s="84"/>
      <c r="CYP35" s="84"/>
      <c r="CYQ35" s="84"/>
      <c r="CYR35" s="84"/>
      <c r="CYS35" s="84"/>
      <c r="CYT35" s="84"/>
      <c r="CYU35" s="84"/>
      <c r="CYV35" s="84"/>
      <c r="CYW35" s="84"/>
      <c r="CYX35" s="84"/>
      <c r="CYY35" s="84"/>
      <c r="CYZ35" s="84"/>
      <c r="CZA35" s="84"/>
      <c r="CZB35" s="84"/>
      <c r="CZC35" s="84"/>
      <c r="CZD35" s="84"/>
      <c r="CZE35" s="84"/>
      <c r="CZF35" s="84"/>
      <c r="CZG35" s="84"/>
      <c r="CZH35" s="84"/>
      <c r="CZI35" s="84"/>
      <c r="CZJ35" s="84"/>
      <c r="CZK35" s="84"/>
      <c r="CZL35" s="84"/>
      <c r="CZM35" s="84"/>
      <c r="CZN35" s="84"/>
      <c r="CZO35" s="84"/>
      <c r="CZP35" s="84"/>
      <c r="CZQ35" s="84"/>
      <c r="CZR35" s="84"/>
      <c r="CZS35" s="84"/>
      <c r="CZT35" s="84"/>
      <c r="CZU35" s="84"/>
      <c r="CZV35" s="84"/>
      <c r="CZW35" s="84"/>
      <c r="CZX35" s="84"/>
      <c r="CZY35" s="84"/>
      <c r="CZZ35" s="84"/>
      <c r="DAA35" s="84"/>
      <c r="DAB35" s="84"/>
      <c r="DAC35" s="84"/>
      <c r="DAD35" s="84"/>
      <c r="DAE35" s="84"/>
      <c r="DAF35" s="84"/>
      <c r="DAG35" s="84"/>
      <c r="DAH35" s="84"/>
      <c r="DAI35" s="84"/>
      <c r="DAJ35" s="84"/>
      <c r="DAK35" s="84"/>
      <c r="DAL35" s="84"/>
      <c r="DAM35" s="84"/>
      <c r="DAN35" s="84"/>
      <c r="DAO35" s="84"/>
      <c r="DAP35" s="84"/>
      <c r="DAQ35" s="84"/>
      <c r="DAR35" s="84"/>
      <c r="DAS35" s="84"/>
      <c r="DAT35" s="84"/>
      <c r="DAU35" s="84"/>
      <c r="DAV35" s="84"/>
      <c r="DAW35" s="84"/>
      <c r="DAX35" s="84"/>
      <c r="DAY35" s="84"/>
      <c r="DAZ35" s="84"/>
      <c r="DBA35" s="84"/>
      <c r="DBB35" s="84"/>
      <c r="DBC35" s="84"/>
      <c r="DBD35" s="84"/>
      <c r="DBE35" s="84"/>
      <c r="DBF35" s="84"/>
      <c r="DBG35" s="84"/>
      <c r="DBH35" s="84"/>
      <c r="DBI35" s="84"/>
      <c r="DBJ35" s="84"/>
      <c r="DBK35" s="84"/>
      <c r="DBL35" s="84"/>
      <c r="DBM35" s="84"/>
      <c r="DBN35" s="84"/>
      <c r="DBO35" s="84"/>
      <c r="DBP35" s="84"/>
      <c r="DBQ35" s="84"/>
      <c r="DBR35" s="84"/>
      <c r="DBS35" s="84"/>
      <c r="DBT35" s="84"/>
      <c r="DBU35" s="84"/>
      <c r="DBV35" s="84"/>
      <c r="DBW35" s="84"/>
      <c r="DBX35" s="84"/>
      <c r="DBY35" s="84"/>
      <c r="DBZ35" s="84"/>
      <c r="DCA35" s="84"/>
      <c r="DCB35" s="84"/>
      <c r="DCC35" s="84"/>
      <c r="DCD35" s="84"/>
      <c r="DCE35" s="84"/>
      <c r="DCF35" s="84"/>
      <c r="DCG35" s="84"/>
      <c r="DCH35" s="84"/>
      <c r="DCI35" s="84"/>
      <c r="DCJ35" s="84"/>
      <c r="DCK35" s="84"/>
      <c r="DCL35" s="84"/>
      <c r="DCM35" s="84"/>
      <c r="DCN35" s="84"/>
      <c r="DCO35" s="84"/>
      <c r="DCP35" s="84"/>
      <c r="DCQ35" s="84"/>
      <c r="DCR35" s="84"/>
      <c r="DCS35" s="84"/>
      <c r="DCT35" s="84"/>
      <c r="DCU35" s="84"/>
      <c r="DCV35" s="84"/>
      <c r="DCW35" s="84"/>
      <c r="DCX35" s="84"/>
      <c r="DCY35" s="84"/>
      <c r="DCZ35" s="84"/>
      <c r="DDA35" s="84"/>
      <c r="DDB35" s="84"/>
      <c r="DDC35" s="84"/>
      <c r="DDD35" s="84"/>
      <c r="DDE35" s="84"/>
      <c r="DDF35" s="84"/>
      <c r="DDG35" s="84"/>
      <c r="DDH35" s="84"/>
      <c r="DDI35" s="84"/>
      <c r="DDJ35" s="84"/>
      <c r="DDK35" s="84"/>
      <c r="DDL35" s="84"/>
      <c r="DDM35" s="84"/>
      <c r="DDN35" s="84"/>
      <c r="DDO35" s="84"/>
      <c r="DDP35" s="84"/>
      <c r="DDQ35" s="84"/>
      <c r="DDR35" s="84"/>
      <c r="DDS35" s="84"/>
      <c r="DDT35" s="84"/>
      <c r="DDU35" s="84"/>
      <c r="DDV35" s="84"/>
      <c r="DDW35" s="84"/>
      <c r="DDX35" s="84"/>
      <c r="DDY35" s="84"/>
      <c r="DDZ35" s="84"/>
      <c r="DEA35" s="84"/>
      <c r="DEB35" s="84"/>
      <c r="DEC35" s="84"/>
      <c r="DED35" s="84"/>
      <c r="DEE35" s="84"/>
      <c r="DEF35" s="84"/>
      <c r="DEG35" s="84"/>
      <c r="DEH35" s="84"/>
      <c r="DEI35" s="84"/>
      <c r="DEJ35" s="84"/>
      <c r="DEK35" s="84"/>
      <c r="DEL35" s="84"/>
      <c r="DEM35" s="84"/>
      <c r="DEN35" s="84"/>
      <c r="DEO35" s="84"/>
      <c r="DEP35" s="84"/>
      <c r="DEQ35" s="84"/>
      <c r="DER35" s="84"/>
      <c r="DES35" s="84"/>
      <c r="DET35" s="84"/>
      <c r="DEU35" s="84"/>
      <c r="DEV35" s="84"/>
      <c r="DEW35" s="84"/>
      <c r="DEX35" s="84"/>
      <c r="DEY35" s="84"/>
      <c r="DEZ35" s="84"/>
      <c r="DFA35" s="84"/>
      <c r="DFB35" s="84"/>
      <c r="DFC35" s="84"/>
      <c r="DFD35" s="84"/>
      <c r="DFE35" s="84"/>
      <c r="DFF35" s="84"/>
      <c r="DFG35" s="84"/>
      <c r="DFH35" s="84"/>
      <c r="DFI35" s="84"/>
      <c r="DFJ35" s="84"/>
      <c r="DFK35" s="84"/>
      <c r="DFL35" s="84"/>
      <c r="DFM35" s="84"/>
      <c r="DFN35" s="84"/>
      <c r="DFO35" s="84"/>
      <c r="DFP35" s="84"/>
      <c r="DFQ35" s="84"/>
      <c r="DFR35" s="84"/>
      <c r="DFS35" s="84"/>
      <c r="DFT35" s="84"/>
      <c r="DFU35" s="84"/>
      <c r="DFV35" s="84"/>
      <c r="DFW35" s="84"/>
      <c r="DFX35" s="84"/>
      <c r="DFY35" s="84"/>
      <c r="DFZ35" s="84"/>
      <c r="DGA35" s="84"/>
      <c r="DGB35" s="84"/>
      <c r="DGC35" s="84"/>
      <c r="DGD35" s="84"/>
      <c r="DGE35" s="84"/>
      <c r="DGF35" s="84"/>
      <c r="DGG35" s="84"/>
      <c r="DGH35" s="84"/>
      <c r="DGI35" s="84"/>
      <c r="DGJ35" s="84"/>
      <c r="DGK35" s="84"/>
      <c r="DGL35" s="84"/>
      <c r="DGM35" s="84"/>
      <c r="DGN35" s="84"/>
      <c r="DGO35" s="84"/>
      <c r="DGP35" s="84"/>
      <c r="DGQ35" s="84"/>
      <c r="DGR35" s="84"/>
      <c r="DGS35" s="84"/>
      <c r="DGT35" s="84"/>
      <c r="DGU35" s="84"/>
      <c r="DGV35" s="84"/>
      <c r="DGW35" s="84"/>
      <c r="DGX35" s="84"/>
      <c r="DGY35" s="84"/>
      <c r="DGZ35" s="84"/>
      <c r="DHA35" s="84"/>
      <c r="DHB35" s="84"/>
      <c r="DHC35" s="84"/>
      <c r="DHD35" s="84"/>
      <c r="DHE35" s="84"/>
      <c r="DHF35" s="84"/>
      <c r="DHG35" s="84"/>
      <c r="DHH35" s="84"/>
      <c r="DHI35" s="84"/>
      <c r="DHJ35" s="84"/>
      <c r="DHK35" s="84"/>
      <c r="DHL35" s="84"/>
      <c r="DHM35" s="84"/>
      <c r="DHN35" s="84"/>
      <c r="DHO35" s="84"/>
      <c r="DHP35" s="84"/>
      <c r="DHQ35" s="84"/>
      <c r="DHR35" s="84"/>
      <c r="DHS35" s="84"/>
      <c r="DHT35" s="84"/>
      <c r="DHU35" s="84"/>
      <c r="DHV35" s="84"/>
      <c r="DHW35" s="84"/>
      <c r="DHX35" s="84"/>
      <c r="DHY35" s="84"/>
      <c r="DHZ35" s="84"/>
      <c r="DIA35" s="84"/>
      <c r="DIB35" s="84"/>
      <c r="DIC35" s="84"/>
      <c r="DID35" s="84"/>
      <c r="DIE35" s="84"/>
      <c r="DIF35" s="84"/>
      <c r="DIG35" s="84"/>
      <c r="DIH35" s="84"/>
      <c r="DII35" s="84"/>
      <c r="DIJ35" s="84"/>
      <c r="DIK35" s="84"/>
      <c r="DIL35" s="84"/>
      <c r="DIM35" s="84"/>
      <c r="DIN35" s="84"/>
      <c r="DIO35" s="84"/>
      <c r="DIP35" s="84"/>
      <c r="DIQ35" s="84"/>
      <c r="DIR35" s="84"/>
      <c r="DIS35" s="84"/>
      <c r="DIT35" s="84"/>
      <c r="DIU35" s="84"/>
      <c r="DIV35" s="84"/>
      <c r="DIW35" s="84"/>
      <c r="DIX35" s="84"/>
      <c r="DIY35" s="84"/>
      <c r="DIZ35" s="84"/>
      <c r="DJA35" s="84"/>
      <c r="DJB35" s="84"/>
      <c r="DJC35" s="84"/>
      <c r="DJD35" s="84"/>
      <c r="DJE35" s="84"/>
      <c r="DJF35" s="84"/>
      <c r="DJG35" s="84"/>
      <c r="DJH35" s="84"/>
      <c r="DJI35" s="84"/>
      <c r="DJJ35" s="84"/>
      <c r="DJK35" s="84"/>
      <c r="DJL35" s="84"/>
      <c r="DJM35" s="84"/>
      <c r="DJN35" s="84"/>
      <c r="DJO35" s="84"/>
      <c r="DJP35" s="84"/>
      <c r="DJQ35" s="84"/>
      <c r="DJR35" s="84"/>
      <c r="DJS35" s="84"/>
      <c r="DJT35" s="84"/>
      <c r="DJU35" s="84"/>
      <c r="DJV35" s="84"/>
      <c r="DJW35" s="84"/>
      <c r="DJX35" s="84"/>
      <c r="DJY35" s="84"/>
      <c r="DJZ35" s="84"/>
      <c r="DKA35" s="84"/>
      <c r="DKB35" s="84"/>
      <c r="DKC35" s="84"/>
      <c r="DKD35" s="84"/>
      <c r="DKE35" s="84"/>
      <c r="DKF35" s="84"/>
      <c r="DKG35" s="84"/>
      <c r="DKH35" s="84"/>
      <c r="DKI35" s="84"/>
      <c r="DKJ35" s="84"/>
      <c r="DKK35" s="84"/>
      <c r="DKL35" s="84"/>
      <c r="DKM35" s="84"/>
      <c r="DKN35" s="84"/>
      <c r="DKO35" s="84"/>
      <c r="DKP35" s="84"/>
      <c r="DKQ35" s="84"/>
      <c r="DKR35" s="84"/>
      <c r="DKS35" s="84"/>
      <c r="DKT35" s="84"/>
      <c r="DKU35" s="84"/>
      <c r="DKV35" s="84"/>
      <c r="DKW35" s="84"/>
      <c r="DKX35" s="84"/>
      <c r="DKY35" s="84"/>
      <c r="DKZ35" s="84"/>
      <c r="DLA35" s="84"/>
      <c r="DLB35" s="84"/>
      <c r="DLC35" s="84"/>
      <c r="DLD35" s="84"/>
      <c r="DLE35" s="84"/>
      <c r="DLF35" s="84"/>
      <c r="DLG35" s="84"/>
      <c r="DLH35" s="84"/>
      <c r="DLI35" s="84"/>
      <c r="DLJ35" s="84"/>
      <c r="DLK35" s="84"/>
      <c r="DLL35" s="84"/>
      <c r="DLM35" s="84"/>
      <c r="DLN35" s="84"/>
      <c r="DLO35" s="84"/>
      <c r="DLP35" s="84"/>
      <c r="DLQ35" s="84"/>
      <c r="DLR35" s="84"/>
      <c r="DLS35" s="84"/>
      <c r="DLT35" s="84"/>
      <c r="DLU35" s="84"/>
      <c r="DLV35" s="84"/>
      <c r="DLW35" s="84"/>
      <c r="DLX35" s="84"/>
      <c r="DLY35" s="84"/>
      <c r="DLZ35" s="84"/>
      <c r="DMA35" s="84"/>
      <c r="DMB35" s="84"/>
      <c r="DMC35" s="84"/>
      <c r="DMD35" s="84"/>
      <c r="DME35" s="84"/>
      <c r="DMF35" s="84"/>
      <c r="DMG35" s="84"/>
      <c r="DMH35" s="84"/>
      <c r="DMI35" s="84"/>
      <c r="DMJ35" s="84"/>
      <c r="DMK35" s="84"/>
      <c r="DML35" s="84"/>
      <c r="DMM35" s="84"/>
      <c r="DMN35" s="84"/>
      <c r="DMO35" s="84"/>
      <c r="DMP35" s="84"/>
      <c r="DMQ35" s="84"/>
      <c r="DMR35" s="84"/>
      <c r="DMS35" s="84"/>
      <c r="DMT35" s="84"/>
      <c r="DMU35" s="84"/>
      <c r="DMV35" s="84"/>
      <c r="DMW35" s="84"/>
      <c r="DMX35" s="84"/>
      <c r="DMY35" s="84"/>
      <c r="DMZ35" s="84"/>
      <c r="DNA35" s="84"/>
      <c r="DNB35" s="84"/>
      <c r="DNC35" s="84"/>
      <c r="DND35" s="84"/>
      <c r="DNE35" s="84"/>
      <c r="DNF35" s="84"/>
      <c r="DNG35" s="84"/>
      <c r="DNH35" s="84"/>
      <c r="DNI35" s="84"/>
      <c r="DNJ35" s="84"/>
      <c r="DNK35" s="84"/>
      <c r="DNL35" s="84"/>
      <c r="DNM35" s="84"/>
      <c r="DNN35" s="84"/>
      <c r="DNO35" s="84"/>
      <c r="DNP35" s="84"/>
      <c r="DNQ35" s="84"/>
      <c r="DNR35" s="84"/>
      <c r="DNS35" s="84"/>
      <c r="DNT35" s="84"/>
      <c r="DNU35" s="84"/>
      <c r="DNV35" s="84"/>
      <c r="DNW35" s="84"/>
      <c r="DNX35" s="84"/>
      <c r="DNY35" s="84"/>
      <c r="DNZ35" s="84"/>
      <c r="DOA35" s="84"/>
      <c r="DOB35" s="84"/>
      <c r="DOC35" s="84"/>
      <c r="DOD35" s="84"/>
      <c r="DOE35" s="84"/>
      <c r="DOF35" s="84"/>
      <c r="DOG35" s="84"/>
      <c r="DOH35" s="84"/>
      <c r="DOI35" s="84"/>
      <c r="DOJ35" s="84"/>
      <c r="DOK35" s="84"/>
      <c r="DOL35" s="84"/>
      <c r="DOM35" s="84"/>
      <c r="DON35" s="84"/>
      <c r="DOO35" s="84"/>
      <c r="DOP35" s="84"/>
      <c r="DOQ35" s="84"/>
      <c r="DOR35" s="84"/>
      <c r="DOS35" s="84"/>
      <c r="DOT35" s="84"/>
      <c r="DOU35" s="84"/>
      <c r="DOV35" s="84"/>
      <c r="DOW35" s="84"/>
      <c r="DOX35" s="84"/>
      <c r="DOY35" s="84"/>
      <c r="DOZ35" s="84"/>
      <c r="DPA35" s="84"/>
      <c r="DPB35" s="84"/>
      <c r="DPC35" s="84"/>
      <c r="DPD35" s="84"/>
      <c r="DPE35" s="84"/>
      <c r="DPF35" s="84"/>
      <c r="DPG35" s="84"/>
      <c r="DPH35" s="84"/>
      <c r="DPI35" s="84"/>
      <c r="DPJ35" s="84"/>
      <c r="DPK35" s="84"/>
      <c r="DPL35" s="84"/>
      <c r="DPM35" s="84"/>
      <c r="DPN35" s="84"/>
      <c r="DPO35" s="84"/>
      <c r="DPP35" s="84"/>
      <c r="DPQ35" s="84"/>
      <c r="DPR35" s="84"/>
      <c r="DPS35" s="84"/>
      <c r="DPT35" s="84"/>
      <c r="DPU35" s="84"/>
      <c r="DPV35" s="84"/>
      <c r="DPW35" s="84"/>
      <c r="DPX35" s="84"/>
      <c r="DPY35" s="84"/>
      <c r="DPZ35" s="84"/>
      <c r="DQA35" s="84"/>
      <c r="DQB35" s="84"/>
      <c r="DQC35" s="84"/>
      <c r="DQD35" s="84"/>
      <c r="DQE35" s="84"/>
      <c r="DQF35" s="84"/>
      <c r="DQG35" s="84"/>
      <c r="DQH35" s="84"/>
      <c r="DQI35" s="84"/>
      <c r="DQJ35" s="84"/>
      <c r="DQK35" s="84"/>
      <c r="DQL35" s="84"/>
      <c r="DQM35" s="84"/>
      <c r="DQN35" s="84"/>
      <c r="DQO35" s="84"/>
      <c r="DQP35" s="84"/>
      <c r="DQQ35" s="84"/>
      <c r="DQR35" s="84"/>
      <c r="DQS35" s="84"/>
      <c r="DQT35" s="84"/>
      <c r="DQU35" s="84"/>
      <c r="DQV35" s="84"/>
      <c r="DQW35" s="84"/>
      <c r="DQX35" s="84"/>
      <c r="DQY35" s="84"/>
      <c r="DQZ35" s="84"/>
      <c r="DRA35" s="84"/>
      <c r="DRB35" s="84"/>
      <c r="DRC35" s="84"/>
      <c r="DRD35" s="84"/>
      <c r="DRE35" s="84"/>
      <c r="DRF35" s="84"/>
      <c r="DRG35" s="84"/>
      <c r="DRH35" s="84"/>
      <c r="DRI35" s="84"/>
      <c r="DRJ35" s="84"/>
      <c r="DRK35" s="84"/>
      <c r="DRL35" s="84"/>
      <c r="DRM35" s="84"/>
      <c r="DRN35" s="84"/>
      <c r="DRO35" s="84"/>
      <c r="DRP35" s="84"/>
      <c r="DRQ35" s="84"/>
      <c r="DRR35" s="84"/>
      <c r="DRS35" s="84"/>
      <c r="DRT35" s="84"/>
      <c r="DRU35" s="84"/>
      <c r="DRV35" s="84"/>
      <c r="DRW35" s="84"/>
      <c r="DRX35" s="84"/>
      <c r="DRY35" s="84"/>
      <c r="DRZ35" s="84"/>
      <c r="DSA35" s="84"/>
      <c r="DSB35" s="84"/>
      <c r="DSC35" s="84"/>
      <c r="DSD35" s="84"/>
      <c r="DSE35" s="84"/>
      <c r="DSF35" s="84"/>
      <c r="DSG35" s="84"/>
      <c r="DSH35" s="84"/>
      <c r="DSI35" s="84"/>
      <c r="DSJ35" s="84"/>
      <c r="DSK35" s="84"/>
      <c r="DSL35" s="84"/>
      <c r="DSM35" s="84"/>
      <c r="DSN35" s="84"/>
      <c r="DSO35" s="84"/>
      <c r="DSP35" s="84"/>
      <c r="DSQ35" s="84"/>
      <c r="DSR35" s="84"/>
      <c r="DSS35" s="84"/>
      <c r="DST35" s="84"/>
      <c r="DSU35" s="84"/>
      <c r="DSV35" s="84"/>
      <c r="DSW35" s="84"/>
      <c r="DSX35" s="84"/>
      <c r="DSY35" s="84"/>
      <c r="DSZ35" s="84"/>
      <c r="DTA35" s="84"/>
      <c r="DTB35" s="84"/>
      <c r="DTC35" s="84"/>
      <c r="DTD35" s="84"/>
      <c r="DTE35" s="84"/>
      <c r="DTF35" s="84"/>
      <c r="DTG35" s="84"/>
      <c r="DTH35" s="84"/>
      <c r="DTI35" s="84"/>
      <c r="DTJ35" s="84"/>
      <c r="DTK35" s="84"/>
      <c r="DTL35" s="84"/>
      <c r="DTM35" s="84"/>
      <c r="DTN35" s="84"/>
      <c r="DTO35" s="84"/>
      <c r="DTP35" s="84"/>
      <c r="DTQ35" s="84"/>
      <c r="DTR35" s="84"/>
      <c r="DTS35" s="84"/>
      <c r="DTT35" s="84"/>
      <c r="DTU35" s="84"/>
      <c r="DTV35" s="84"/>
      <c r="DTW35" s="84"/>
      <c r="DTX35" s="84"/>
      <c r="DTY35" s="84"/>
      <c r="DTZ35" s="84"/>
      <c r="DUA35" s="84"/>
      <c r="DUB35" s="84"/>
      <c r="DUC35" s="84"/>
      <c r="DUD35" s="84"/>
      <c r="DUE35" s="84"/>
      <c r="DUF35" s="84"/>
      <c r="DUG35" s="84"/>
      <c r="DUH35" s="84"/>
      <c r="DUI35" s="84"/>
      <c r="DUJ35" s="84"/>
      <c r="DUK35" s="84"/>
      <c r="DUL35" s="84"/>
      <c r="DUM35" s="84"/>
      <c r="DUN35" s="84"/>
      <c r="DUO35" s="84"/>
      <c r="DUP35" s="84"/>
      <c r="DUQ35" s="84"/>
      <c r="DUR35" s="84"/>
      <c r="DUS35" s="84"/>
      <c r="DUT35" s="84"/>
      <c r="DUU35" s="84"/>
      <c r="DUV35" s="84"/>
      <c r="DUW35" s="84"/>
      <c r="DUX35" s="84"/>
      <c r="DUY35" s="84"/>
      <c r="DUZ35" s="84"/>
      <c r="DVA35" s="84"/>
      <c r="DVB35" s="84"/>
      <c r="DVC35" s="84"/>
      <c r="DVD35" s="84"/>
      <c r="DVE35" s="84"/>
      <c r="DVF35" s="84"/>
      <c r="DVG35" s="84"/>
      <c r="DVH35" s="84"/>
      <c r="DVI35" s="84"/>
      <c r="DVJ35" s="84"/>
      <c r="DVK35" s="84"/>
      <c r="DVL35" s="84"/>
      <c r="DVM35" s="84"/>
      <c r="DVN35" s="84"/>
      <c r="DVO35" s="84"/>
      <c r="DVP35" s="84"/>
      <c r="DVQ35" s="84"/>
      <c r="DVR35" s="84"/>
      <c r="DVS35" s="84"/>
      <c r="DVT35" s="84"/>
      <c r="DVU35" s="84"/>
      <c r="DVV35" s="84"/>
      <c r="DVW35" s="84"/>
      <c r="DVX35" s="84"/>
      <c r="DVY35" s="84"/>
      <c r="DVZ35" s="84"/>
      <c r="DWA35" s="84"/>
      <c r="DWB35" s="84"/>
      <c r="DWC35" s="84"/>
      <c r="DWD35" s="84"/>
      <c r="DWE35" s="84"/>
      <c r="DWF35" s="84"/>
      <c r="DWG35" s="84"/>
      <c r="DWH35" s="84"/>
      <c r="DWI35" s="84"/>
      <c r="DWJ35" s="84"/>
      <c r="DWK35" s="84"/>
      <c r="DWL35" s="84"/>
      <c r="DWM35" s="84"/>
      <c r="DWN35" s="84"/>
      <c r="DWO35" s="84"/>
      <c r="DWP35" s="84"/>
      <c r="DWQ35" s="84"/>
      <c r="DWR35" s="84"/>
      <c r="DWS35" s="84"/>
      <c r="DWT35" s="84"/>
      <c r="DWU35" s="84"/>
      <c r="DWV35" s="84"/>
      <c r="DWW35" s="84"/>
      <c r="DWX35" s="84"/>
      <c r="DWY35" s="84"/>
      <c r="DWZ35" s="84"/>
      <c r="DXA35" s="84"/>
      <c r="DXB35" s="84"/>
      <c r="DXC35" s="84"/>
      <c r="DXD35" s="84"/>
      <c r="DXE35" s="84"/>
      <c r="DXF35" s="84"/>
      <c r="DXG35" s="84"/>
      <c r="DXH35" s="84"/>
      <c r="DXI35" s="84"/>
      <c r="DXJ35" s="84"/>
      <c r="DXK35" s="84"/>
      <c r="DXL35" s="84"/>
      <c r="DXM35" s="84"/>
      <c r="DXN35" s="84"/>
      <c r="DXO35" s="84"/>
      <c r="DXP35" s="84"/>
      <c r="DXQ35" s="84"/>
      <c r="DXR35" s="84"/>
      <c r="DXS35" s="84"/>
      <c r="DXT35" s="84"/>
      <c r="DXU35" s="84"/>
      <c r="DXV35" s="84"/>
      <c r="DXW35" s="84"/>
      <c r="DXX35" s="84"/>
      <c r="DXY35" s="84"/>
      <c r="DXZ35" s="84"/>
      <c r="DYA35" s="84"/>
      <c r="DYB35" s="84"/>
      <c r="DYC35" s="84"/>
      <c r="DYD35" s="84"/>
      <c r="DYE35" s="84"/>
      <c r="DYF35" s="84"/>
      <c r="DYG35" s="84"/>
      <c r="DYH35" s="84"/>
      <c r="DYI35" s="84"/>
      <c r="DYJ35" s="84"/>
      <c r="DYK35" s="84"/>
      <c r="DYL35" s="84"/>
      <c r="DYM35" s="84"/>
      <c r="DYN35" s="84"/>
      <c r="DYO35" s="84"/>
      <c r="DYP35" s="84"/>
      <c r="DYQ35" s="84"/>
      <c r="DYR35" s="84"/>
      <c r="DYS35" s="84"/>
      <c r="DYT35" s="84"/>
      <c r="DYU35" s="84"/>
      <c r="DYV35" s="84"/>
      <c r="DYW35" s="84"/>
      <c r="DYX35" s="84"/>
      <c r="DYY35" s="84"/>
      <c r="DYZ35" s="84"/>
      <c r="DZA35" s="84"/>
      <c r="DZB35" s="84"/>
      <c r="DZC35" s="84"/>
      <c r="DZD35" s="84"/>
      <c r="DZE35" s="84"/>
      <c r="DZF35" s="84"/>
      <c r="DZG35" s="84"/>
      <c r="DZH35" s="84"/>
      <c r="DZI35" s="84"/>
      <c r="DZJ35" s="84"/>
      <c r="DZK35" s="84"/>
      <c r="DZL35" s="84"/>
      <c r="DZM35" s="84"/>
      <c r="DZN35" s="84"/>
      <c r="DZO35" s="84"/>
      <c r="DZP35" s="84"/>
      <c r="DZQ35" s="84"/>
      <c r="DZR35" s="84"/>
      <c r="DZS35" s="84"/>
      <c r="DZT35" s="84"/>
      <c r="DZU35" s="84"/>
      <c r="DZV35" s="84"/>
      <c r="DZW35" s="84"/>
      <c r="DZX35" s="84"/>
      <c r="DZY35" s="84"/>
      <c r="DZZ35" s="84"/>
      <c r="EAA35" s="84"/>
      <c r="EAB35" s="84"/>
      <c r="EAC35" s="84"/>
      <c r="EAD35" s="84"/>
      <c r="EAE35" s="84"/>
      <c r="EAF35" s="84"/>
      <c r="EAG35" s="84"/>
      <c r="EAH35" s="84"/>
      <c r="EAI35" s="84"/>
      <c r="EAJ35" s="84"/>
      <c r="EAK35" s="84"/>
      <c r="EAL35" s="84"/>
      <c r="EAM35" s="84"/>
      <c r="EAN35" s="84"/>
      <c r="EAO35" s="84"/>
      <c r="EAP35" s="84"/>
      <c r="EAQ35" s="84"/>
      <c r="EAR35" s="84"/>
      <c r="EAS35" s="84"/>
      <c r="EAT35" s="84"/>
      <c r="EAU35" s="84"/>
      <c r="EAV35" s="84"/>
      <c r="EAW35" s="84"/>
      <c r="EAX35" s="84"/>
      <c r="EAY35" s="84"/>
      <c r="EAZ35" s="84"/>
      <c r="EBA35" s="84"/>
      <c r="EBB35" s="84"/>
      <c r="EBC35" s="84"/>
      <c r="EBD35" s="84"/>
      <c r="EBE35" s="84"/>
      <c r="EBF35" s="84"/>
      <c r="EBG35" s="84"/>
      <c r="EBH35" s="84"/>
      <c r="EBI35" s="84"/>
      <c r="EBJ35" s="84"/>
      <c r="EBK35" s="84"/>
      <c r="EBL35" s="84"/>
      <c r="EBM35" s="84"/>
      <c r="EBN35" s="84"/>
      <c r="EBO35" s="84"/>
      <c r="EBP35" s="84"/>
      <c r="EBQ35" s="84"/>
      <c r="EBR35" s="84"/>
      <c r="EBS35" s="84"/>
      <c r="EBT35" s="84"/>
      <c r="EBU35" s="84"/>
      <c r="EBV35" s="84"/>
      <c r="EBW35" s="84"/>
      <c r="EBX35" s="84"/>
      <c r="EBY35" s="84"/>
      <c r="EBZ35" s="84"/>
      <c r="ECA35" s="84"/>
      <c r="ECB35" s="84"/>
      <c r="ECC35" s="84"/>
      <c r="ECD35" s="84"/>
      <c r="ECE35" s="84"/>
      <c r="ECF35" s="84"/>
      <c r="ECG35" s="84"/>
      <c r="ECH35" s="84"/>
      <c r="ECI35" s="84"/>
      <c r="ECJ35" s="84"/>
      <c r="ECK35" s="84"/>
      <c r="ECL35" s="84"/>
      <c r="ECM35" s="84"/>
      <c r="ECN35" s="84"/>
      <c r="ECO35" s="84"/>
      <c r="ECP35" s="84"/>
      <c r="ECQ35" s="84"/>
      <c r="ECR35" s="84"/>
      <c r="ECS35" s="84"/>
      <c r="ECT35" s="84"/>
      <c r="ECU35" s="84"/>
      <c r="ECV35" s="84"/>
      <c r="ECW35" s="84"/>
      <c r="ECX35" s="84"/>
      <c r="ECY35" s="84"/>
      <c r="ECZ35" s="84"/>
      <c r="EDA35" s="84"/>
      <c r="EDB35" s="84"/>
      <c r="EDC35" s="84"/>
      <c r="EDD35" s="84"/>
      <c r="EDE35" s="84"/>
      <c r="EDF35" s="84"/>
      <c r="EDG35" s="84"/>
      <c r="EDH35" s="84"/>
      <c r="EDI35" s="84"/>
      <c r="EDJ35" s="84"/>
      <c r="EDK35" s="84"/>
      <c r="EDL35" s="84"/>
      <c r="EDM35" s="84"/>
      <c r="EDN35" s="84"/>
      <c r="EDO35" s="84"/>
      <c r="EDP35" s="84"/>
      <c r="EDQ35" s="84"/>
      <c r="EDR35" s="84"/>
      <c r="EDS35" s="84"/>
      <c r="EDT35" s="84"/>
      <c r="EDU35" s="84"/>
      <c r="EDV35" s="84"/>
      <c r="EDW35" s="84"/>
      <c r="EDX35" s="84"/>
      <c r="EDY35" s="84"/>
      <c r="EDZ35" s="84"/>
      <c r="EEA35" s="84"/>
      <c r="EEB35" s="84"/>
      <c r="EEC35" s="84"/>
      <c r="EED35" s="84"/>
      <c r="EEE35" s="84"/>
      <c r="EEF35" s="84"/>
      <c r="EEG35" s="84"/>
      <c r="EEH35" s="84"/>
      <c r="EEI35" s="84"/>
      <c r="EEJ35" s="84"/>
      <c r="EEK35" s="84"/>
      <c r="EEL35" s="84"/>
      <c r="EEM35" s="84"/>
      <c r="EEN35" s="84"/>
      <c r="EEO35" s="84"/>
      <c r="EEP35" s="84"/>
      <c r="EEQ35" s="84"/>
      <c r="EER35" s="84"/>
      <c r="EES35" s="84"/>
      <c r="EET35" s="84"/>
      <c r="EEU35" s="84"/>
      <c r="EEV35" s="84"/>
      <c r="EEW35" s="84"/>
      <c r="EEX35" s="84"/>
      <c r="EEY35" s="84"/>
      <c r="EEZ35" s="84"/>
      <c r="EFA35" s="84"/>
      <c r="EFB35" s="84"/>
      <c r="EFC35" s="84"/>
      <c r="EFD35" s="84"/>
      <c r="EFE35" s="84"/>
      <c r="EFF35" s="84"/>
      <c r="EFG35" s="84"/>
      <c r="EFH35" s="84"/>
      <c r="EFI35" s="84"/>
      <c r="EFJ35" s="84"/>
      <c r="EFK35" s="84"/>
      <c r="EFL35" s="84"/>
      <c r="EFM35" s="84"/>
      <c r="EFN35" s="84"/>
      <c r="EFO35" s="84"/>
      <c r="EFP35" s="84"/>
      <c r="EFQ35" s="84"/>
      <c r="EFR35" s="84"/>
      <c r="EFS35" s="84"/>
      <c r="EFT35" s="84"/>
      <c r="EFU35" s="84"/>
      <c r="EFV35" s="84"/>
      <c r="EFW35" s="84"/>
      <c r="EFX35" s="84"/>
      <c r="EFY35" s="84"/>
      <c r="EFZ35" s="84"/>
      <c r="EGA35" s="84"/>
      <c r="EGB35" s="84"/>
      <c r="EGC35" s="84"/>
      <c r="EGD35" s="84"/>
      <c r="EGE35" s="84"/>
      <c r="EGF35" s="84"/>
      <c r="EGG35" s="84"/>
      <c r="EGH35" s="84"/>
      <c r="EGI35" s="84"/>
      <c r="EGJ35" s="84"/>
      <c r="EGK35" s="84"/>
      <c r="EGL35" s="84"/>
      <c r="EGM35" s="84"/>
      <c r="EGN35" s="84"/>
      <c r="EGO35" s="84"/>
      <c r="EGP35" s="84"/>
      <c r="EGQ35" s="84"/>
      <c r="EGR35" s="84"/>
      <c r="EGS35" s="84"/>
      <c r="EGT35" s="84"/>
      <c r="EGU35" s="84"/>
      <c r="EGV35" s="84"/>
      <c r="EGW35" s="84"/>
      <c r="EGX35" s="84"/>
      <c r="EGY35" s="84"/>
      <c r="EGZ35" s="84"/>
      <c r="EHA35" s="84"/>
      <c r="EHB35" s="84"/>
      <c r="EHC35" s="84"/>
      <c r="EHD35" s="84"/>
      <c r="EHE35" s="84"/>
      <c r="EHF35" s="84"/>
      <c r="EHG35" s="84"/>
      <c r="EHH35" s="84"/>
      <c r="EHI35" s="84"/>
      <c r="EHJ35" s="84"/>
      <c r="EHK35" s="84"/>
      <c r="EHL35" s="84"/>
      <c r="EHM35" s="84"/>
      <c r="EHN35" s="84"/>
      <c r="EHO35" s="84"/>
      <c r="EHP35" s="84"/>
      <c r="EHQ35" s="84"/>
      <c r="EHR35" s="84"/>
      <c r="EHS35" s="84"/>
      <c r="EHT35" s="84"/>
      <c r="EHU35" s="84"/>
      <c r="EHV35" s="84"/>
      <c r="EHW35" s="84"/>
      <c r="EHX35" s="84"/>
      <c r="EHY35" s="84"/>
      <c r="EHZ35" s="84"/>
      <c r="EIA35" s="84"/>
      <c r="EIB35" s="84"/>
      <c r="EIC35" s="84"/>
      <c r="EID35" s="84"/>
      <c r="EIE35" s="84"/>
      <c r="EIF35" s="84"/>
      <c r="EIG35" s="84"/>
      <c r="EIH35" s="84"/>
      <c r="EII35" s="84"/>
      <c r="EIJ35" s="84"/>
      <c r="EIK35" s="84"/>
      <c r="EIL35" s="84"/>
      <c r="EIM35" s="84"/>
      <c r="EIN35" s="84"/>
      <c r="EIO35" s="84"/>
      <c r="EIP35" s="84"/>
      <c r="EIQ35" s="84"/>
      <c r="EIR35" s="84"/>
      <c r="EIS35" s="84"/>
      <c r="EIT35" s="84"/>
      <c r="EIU35" s="84"/>
      <c r="EIV35" s="84"/>
      <c r="EIW35" s="84"/>
      <c r="EIX35" s="84"/>
      <c r="EIY35" s="84"/>
      <c r="EIZ35" s="84"/>
      <c r="EJA35" s="84"/>
      <c r="EJB35" s="84"/>
      <c r="EJC35" s="84"/>
      <c r="EJD35" s="84"/>
      <c r="EJE35" s="84"/>
      <c r="EJF35" s="84"/>
      <c r="EJG35" s="84"/>
      <c r="EJH35" s="84"/>
      <c r="EJI35" s="84"/>
      <c r="EJJ35" s="84"/>
      <c r="EJK35" s="84"/>
      <c r="EJL35" s="84"/>
      <c r="EJM35" s="84"/>
      <c r="EJN35" s="84"/>
      <c r="EJO35" s="84"/>
      <c r="EJP35" s="84"/>
      <c r="EJQ35" s="84"/>
      <c r="EJR35" s="84"/>
      <c r="EJS35" s="84"/>
      <c r="EJT35" s="84"/>
      <c r="EJU35" s="84"/>
      <c r="EJV35" s="84"/>
      <c r="EJW35" s="84"/>
      <c r="EJX35" s="84"/>
      <c r="EJY35" s="84"/>
      <c r="EJZ35" s="84"/>
      <c r="EKA35" s="84"/>
      <c r="EKB35" s="84"/>
      <c r="EKC35" s="84"/>
      <c r="EKD35" s="84"/>
      <c r="EKE35" s="84"/>
      <c r="EKF35" s="84"/>
      <c r="EKG35" s="84"/>
      <c r="EKH35" s="84"/>
      <c r="EKI35" s="84"/>
      <c r="EKJ35" s="84"/>
      <c r="EKK35" s="84"/>
      <c r="EKL35" s="84"/>
      <c r="EKM35" s="84"/>
      <c r="EKN35" s="84"/>
      <c r="EKO35" s="84"/>
      <c r="EKP35" s="84"/>
      <c r="EKQ35" s="84"/>
      <c r="EKR35" s="84"/>
      <c r="EKS35" s="84"/>
      <c r="EKT35" s="84"/>
      <c r="EKU35" s="84"/>
      <c r="EKV35" s="84"/>
      <c r="EKW35" s="84"/>
      <c r="EKX35" s="84"/>
      <c r="EKY35" s="84"/>
      <c r="EKZ35" s="84"/>
      <c r="ELA35" s="84"/>
      <c r="ELB35" s="84"/>
      <c r="ELC35" s="84"/>
      <c r="ELD35" s="84"/>
      <c r="ELE35" s="84"/>
      <c r="ELF35" s="84"/>
      <c r="ELG35" s="84"/>
      <c r="ELH35" s="84"/>
      <c r="ELI35" s="84"/>
      <c r="ELJ35" s="84"/>
      <c r="ELK35" s="84"/>
      <c r="ELL35" s="84"/>
      <c r="ELM35" s="84"/>
      <c r="ELN35" s="84"/>
      <c r="ELO35" s="84"/>
      <c r="ELP35" s="84"/>
      <c r="ELQ35" s="84"/>
      <c r="ELR35" s="84"/>
      <c r="ELS35" s="84"/>
      <c r="ELT35" s="84"/>
      <c r="ELU35" s="84"/>
      <c r="ELV35" s="84"/>
      <c r="ELW35" s="84"/>
      <c r="ELX35" s="84"/>
      <c r="ELY35" s="84"/>
      <c r="ELZ35" s="84"/>
      <c r="EMA35" s="84"/>
      <c r="EMB35" s="84"/>
      <c r="EMC35" s="84"/>
      <c r="EMD35" s="84"/>
      <c r="EME35" s="84"/>
      <c r="EMF35" s="84"/>
      <c r="EMG35" s="84"/>
      <c r="EMH35" s="84"/>
      <c r="EMI35" s="84"/>
      <c r="EMJ35" s="84"/>
      <c r="EMK35" s="84"/>
      <c r="EML35" s="84"/>
      <c r="EMM35" s="84"/>
      <c r="EMN35" s="84"/>
      <c r="EMO35" s="84"/>
      <c r="EMP35" s="84"/>
      <c r="EMQ35" s="84"/>
      <c r="EMR35" s="84"/>
      <c r="EMS35" s="84"/>
      <c r="EMT35" s="84"/>
      <c r="EMU35" s="84"/>
      <c r="EMV35" s="84"/>
      <c r="EMW35" s="84"/>
      <c r="EMX35" s="84"/>
      <c r="EMY35" s="84"/>
      <c r="EMZ35" s="84"/>
      <c r="ENA35" s="84"/>
      <c r="ENB35" s="84"/>
      <c r="ENC35" s="84"/>
      <c r="END35" s="84"/>
      <c r="ENE35" s="84"/>
      <c r="ENF35" s="84"/>
      <c r="ENG35" s="84"/>
      <c r="ENH35" s="84"/>
      <c r="ENI35" s="84"/>
      <c r="ENJ35" s="84"/>
      <c r="ENK35" s="84"/>
      <c r="ENL35" s="84"/>
      <c r="ENM35" s="84"/>
      <c r="ENN35" s="84"/>
      <c r="ENO35" s="84"/>
      <c r="ENP35" s="84"/>
      <c r="ENQ35" s="84"/>
      <c r="ENR35" s="84"/>
      <c r="ENS35" s="84"/>
      <c r="ENT35" s="84"/>
      <c r="ENU35" s="84"/>
      <c r="ENV35" s="84"/>
      <c r="ENW35" s="84"/>
      <c r="ENX35" s="84"/>
      <c r="ENY35" s="84"/>
      <c r="ENZ35" s="84"/>
      <c r="EOA35" s="84"/>
      <c r="EOB35" s="84"/>
      <c r="EOC35" s="84"/>
      <c r="EOD35" s="84"/>
      <c r="EOE35" s="84"/>
      <c r="EOF35" s="84"/>
      <c r="EOG35" s="84"/>
      <c r="EOH35" s="84"/>
      <c r="EOI35" s="84"/>
      <c r="EOJ35" s="84"/>
      <c r="EOK35" s="84"/>
      <c r="EOL35" s="84"/>
      <c r="EOM35" s="84"/>
      <c r="EON35" s="84"/>
      <c r="EOO35" s="84"/>
      <c r="EOP35" s="84"/>
      <c r="EOQ35" s="84"/>
      <c r="EOR35" s="84"/>
      <c r="EOS35" s="84"/>
      <c r="EOT35" s="84"/>
      <c r="EOU35" s="84"/>
      <c r="EOV35" s="84"/>
      <c r="EOW35" s="84"/>
      <c r="EOX35" s="84"/>
      <c r="EOY35" s="84"/>
      <c r="EOZ35" s="84"/>
      <c r="EPA35" s="84"/>
      <c r="EPB35" s="84"/>
      <c r="EPC35" s="84"/>
      <c r="EPD35" s="84"/>
      <c r="EPE35" s="84"/>
      <c r="EPF35" s="84"/>
      <c r="EPG35" s="84"/>
      <c r="EPH35" s="84"/>
      <c r="EPI35" s="84"/>
      <c r="EPJ35" s="84"/>
      <c r="EPK35" s="84"/>
      <c r="EPL35" s="84"/>
      <c r="EPM35" s="84"/>
      <c r="EPN35" s="84"/>
      <c r="EPO35" s="84"/>
      <c r="EPP35" s="84"/>
      <c r="EPQ35" s="84"/>
      <c r="EPR35" s="84"/>
      <c r="EPS35" s="84"/>
      <c r="EPT35" s="84"/>
      <c r="EPU35" s="84"/>
      <c r="EPV35" s="84"/>
      <c r="EPW35" s="84"/>
      <c r="EPX35" s="84"/>
      <c r="EPY35" s="84"/>
      <c r="EPZ35" s="84"/>
      <c r="EQA35" s="84"/>
      <c r="EQB35" s="84"/>
      <c r="EQC35" s="84"/>
      <c r="EQD35" s="84"/>
      <c r="EQE35" s="84"/>
      <c r="EQF35" s="84"/>
      <c r="EQG35" s="84"/>
      <c r="EQH35" s="84"/>
      <c r="EQI35" s="84"/>
      <c r="EQJ35" s="84"/>
      <c r="EQK35" s="84"/>
      <c r="EQL35" s="84"/>
      <c r="EQM35" s="84"/>
      <c r="EQN35" s="84"/>
      <c r="EQO35" s="84"/>
      <c r="EQP35" s="84"/>
      <c r="EQQ35" s="84"/>
      <c r="EQR35" s="84"/>
      <c r="EQS35" s="84"/>
      <c r="EQT35" s="84"/>
      <c r="EQU35" s="84"/>
      <c r="EQV35" s="84"/>
      <c r="EQW35" s="84"/>
      <c r="EQX35" s="84"/>
      <c r="EQY35" s="84"/>
      <c r="EQZ35" s="84"/>
      <c r="ERA35" s="84"/>
      <c r="ERB35" s="84"/>
      <c r="ERC35" s="84"/>
      <c r="ERD35" s="84"/>
      <c r="ERE35" s="84"/>
      <c r="ERF35" s="84"/>
      <c r="ERG35" s="84"/>
      <c r="ERH35" s="84"/>
      <c r="ERI35" s="84"/>
      <c r="ERJ35" s="84"/>
      <c r="ERK35" s="84"/>
      <c r="ERL35" s="84"/>
      <c r="ERM35" s="84"/>
      <c r="ERN35" s="84"/>
      <c r="ERO35" s="84"/>
      <c r="ERP35" s="84"/>
      <c r="ERQ35" s="84"/>
      <c r="ERR35" s="84"/>
      <c r="ERS35" s="84"/>
      <c r="ERT35" s="84"/>
      <c r="ERU35" s="84"/>
      <c r="ERV35" s="84"/>
      <c r="ERW35" s="84"/>
      <c r="ERX35" s="84"/>
      <c r="ERY35" s="84"/>
      <c r="ERZ35" s="84"/>
      <c r="ESA35" s="84"/>
      <c r="ESB35" s="84"/>
      <c r="ESC35" s="84"/>
      <c r="ESD35" s="84"/>
      <c r="ESE35" s="84"/>
      <c r="ESF35" s="84"/>
      <c r="ESG35" s="84"/>
      <c r="ESH35" s="84"/>
      <c r="ESI35" s="84"/>
      <c r="ESJ35" s="84"/>
      <c r="ESK35" s="84"/>
      <c r="ESL35" s="84"/>
      <c r="ESM35" s="84"/>
      <c r="ESN35" s="84"/>
      <c r="ESO35" s="84"/>
      <c r="ESP35" s="84"/>
      <c r="ESQ35" s="84"/>
      <c r="ESR35" s="84"/>
      <c r="ESS35" s="84"/>
      <c r="EST35" s="84"/>
      <c r="ESU35" s="84"/>
      <c r="ESV35" s="84"/>
      <c r="ESW35" s="84"/>
      <c r="ESX35" s="84"/>
      <c r="ESY35" s="84"/>
      <c r="ESZ35" s="84"/>
      <c r="ETA35" s="84"/>
      <c r="ETB35" s="84"/>
      <c r="ETC35" s="84"/>
      <c r="ETD35" s="84"/>
      <c r="ETE35" s="84"/>
      <c r="ETF35" s="84"/>
      <c r="ETG35" s="84"/>
      <c r="ETH35" s="84"/>
      <c r="ETI35" s="84"/>
      <c r="ETJ35" s="84"/>
      <c r="ETK35" s="84"/>
      <c r="ETL35" s="84"/>
      <c r="ETM35" s="84"/>
      <c r="ETN35" s="84"/>
      <c r="ETO35" s="84"/>
      <c r="ETP35" s="84"/>
      <c r="ETQ35" s="84"/>
      <c r="ETR35" s="84"/>
      <c r="ETS35" s="84"/>
      <c r="ETT35" s="84"/>
      <c r="ETU35" s="84"/>
      <c r="ETV35" s="84"/>
      <c r="ETW35" s="84"/>
      <c r="ETX35" s="84"/>
      <c r="ETY35" s="84"/>
      <c r="ETZ35" s="84"/>
      <c r="EUA35" s="84"/>
      <c r="EUB35" s="84"/>
      <c r="EUC35" s="84"/>
      <c r="EUD35" s="84"/>
      <c r="EUE35" s="84"/>
      <c r="EUF35" s="84"/>
      <c r="EUG35" s="84"/>
      <c r="EUH35" s="84"/>
      <c r="EUI35" s="84"/>
      <c r="EUJ35" s="84"/>
      <c r="EUK35" s="84"/>
      <c r="EUL35" s="84"/>
      <c r="EUM35" s="84"/>
      <c r="EUN35" s="84"/>
      <c r="EUO35" s="84"/>
      <c r="EUP35" s="84"/>
      <c r="EUQ35" s="84"/>
      <c r="EUR35" s="84"/>
      <c r="EUS35" s="84"/>
      <c r="EUT35" s="84"/>
      <c r="EUU35" s="84"/>
      <c r="EUV35" s="84"/>
      <c r="EUW35" s="84"/>
      <c r="EUX35" s="84"/>
      <c r="EUY35" s="84"/>
      <c r="EUZ35" s="84"/>
      <c r="EVA35" s="84"/>
      <c r="EVB35" s="84"/>
      <c r="EVC35" s="84"/>
      <c r="EVD35" s="84"/>
      <c r="EVE35" s="84"/>
      <c r="EVF35" s="84"/>
      <c r="EVG35" s="84"/>
      <c r="EVH35" s="84"/>
      <c r="EVI35" s="84"/>
      <c r="EVJ35" s="84"/>
      <c r="EVK35" s="84"/>
      <c r="EVL35" s="84"/>
      <c r="EVM35" s="84"/>
      <c r="EVN35" s="84"/>
      <c r="EVO35" s="84"/>
      <c r="EVP35" s="84"/>
      <c r="EVQ35" s="84"/>
      <c r="EVR35" s="84"/>
      <c r="EVS35" s="84"/>
      <c r="EVT35" s="84"/>
      <c r="EVU35" s="84"/>
      <c r="EVV35" s="84"/>
      <c r="EVW35" s="84"/>
      <c r="EVX35" s="84"/>
      <c r="EVY35" s="84"/>
      <c r="EVZ35" s="84"/>
      <c r="EWA35" s="84"/>
      <c r="EWB35" s="84"/>
      <c r="EWC35" s="84"/>
      <c r="EWD35" s="84"/>
      <c r="EWE35" s="84"/>
      <c r="EWF35" s="84"/>
      <c r="EWG35" s="84"/>
      <c r="EWH35" s="84"/>
      <c r="EWI35" s="84"/>
      <c r="EWJ35" s="84"/>
      <c r="EWK35" s="84"/>
      <c r="EWL35" s="84"/>
      <c r="EWM35" s="84"/>
      <c r="EWN35" s="84"/>
      <c r="EWO35" s="84"/>
      <c r="EWP35" s="84"/>
      <c r="EWQ35" s="84"/>
      <c r="EWR35" s="84"/>
      <c r="EWS35" s="84"/>
      <c r="EWT35" s="84"/>
      <c r="EWU35" s="84"/>
      <c r="EWV35" s="84"/>
      <c r="EWW35" s="84"/>
      <c r="EWX35" s="84"/>
      <c r="EWY35" s="84"/>
      <c r="EWZ35" s="84"/>
      <c r="EXA35" s="84"/>
      <c r="EXB35" s="84"/>
      <c r="EXC35" s="84"/>
      <c r="EXD35" s="84"/>
      <c r="EXE35" s="84"/>
      <c r="EXF35" s="84"/>
      <c r="EXG35" s="84"/>
      <c r="EXH35" s="84"/>
      <c r="EXI35" s="84"/>
      <c r="EXJ35" s="84"/>
      <c r="EXK35" s="84"/>
      <c r="EXL35" s="84"/>
      <c r="EXM35" s="84"/>
      <c r="EXN35" s="84"/>
      <c r="EXO35" s="84"/>
      <c r="EXP35" s="84"/>
      <c r="EXQ35" s="84"/>
      <c r="EXR35" s="84"/>
      <c r="EXS35" s="84"/>
      <c r="EXT35" s="84"/>
      <c r="EXU35" s="84"/>
      <c r="EXV35" s="84"/>
      <c r="EXW35" s="84"/>
      <c r="EXX35" s="84"/>
      <c r="EXY35" s="84"/>
      <c r="EXZ35" s="84"/>
      <c r="EYA35" s="84"/>
      <c r="EYB35" s="84"/>
      <c r="EYC35" s="84"/>
      <c r="EYD35" s="84"/>
      <c r="EYE35" s="84"/>
      <c r="EYF35" s="84"/>
      <c r="EYG35" s="84"/>
      <c r="EYH35" s="84"/>
      <c r="EYI35" s="84"/>
      <c r="EYJ35" s="84"/>
      <c r="EYK35" s="84"/>
      <c r="EYL35" s="84"/>
      <c r="EYM35" s="84"/>
      <c r="EYN35" s="84"/>
      <c r="EYO35" s="84"/>
      <c r="EYP35" s="84"/>
      <c r="EYQ35" s="84"/>
      <c r="EYR35" s="84"/>
      <c r="EYS35" s="84"/>
      <c r="EYT35" s="84"/>
      <c r="EYU35" s="84"/>
      <c r="EYV35" s="84"/>
      <c r="EYW35" s="84"/>
      <c r="EYX35" s="84"/>
      <c r="EYY35" s="84"/>
      <c r="EYZ35" s="84"/>
      <c r="EZA35" s="84"/>
      <c r="EZB35" s="84"/>
      <c r="EZC35" s="84"/>
      <c r="EZD35" s="84"/>
      <c r="EZE35" s="84"/>
      <c r="EZF35" s="84"/>
      <c r="EZG35" s="84"/>
      <c r="EZH35" s="84"/>
      <c r="EZI35" s="84"/>
      <c r="EZJ35" s="84"/>
      <c r="EZK35" s="84"/>
      <c r="EZL35" s="84"/>
      <c r="EZM35" s="84"/>
      <c r="EZN35" s="84"/>
      <c r="EZO35" s="84"/>
      <c r="EZP35" s="84"/>
      <c r="EZQ35" s="84"/>
      <c r="EZR35" s="84"/>
      <c r="EZS35" s="84"/>
      <c r="EZT35" s="84"/>
      <c r="EZU35" s="84"/>
      <c r="EZV35" s="84"/>
      <c r="EZW35" s="84"/>
      <c r="EZX35" s="84"/>
      <c r="EZY35" s="84"/>
      <c r="EZZ35" s="84"/>
      <c r="FAA35" s="84"/>
      <c r="FAB35" s="84"/>
      <c r="FAC35" s="84"/>
      <c r="FAD35" s="84"/>
      <c r="FAE35" s="84"/>
      <c r="FAF35" s="84"/>
      <c r="FAG35" s="84"/>
      <c r="FAH35" s="84"/>
      <c r="FAI35" s="84"/>
      <c r="FAJ35" s="84"/>
      <c r="FAK35" s="84"/>
      <c r="FAL35" s="84"/>
      <c r="FAM35" s="84"/>
      <c r="FAN35" s="84"/>
      <c r="FAO35" s="84"/>
      <c r="FAP35" s="84"/>
      <c r="FAQ35" s="84"/>
      <c r="FAR35" s="84"/>
      <c r="FAS35" s="84"/>
      <c r="FAT35" s="84"/>
      <c r="FAU35" s="84"/>
      <c r="FAV35" s="84"/>
      <c r="FAW35" s="84"/>
      <c r="FAX35" s="84"/>
      <c r="FAY35" s="84"/>
      <c r="FAZ35" s="84"/>
      <c r="FBA35" s="84"/>
      <c r="FBB35" s="84"/>
      <c r="FBC35" s="84"/>
      <c r="FBD35" s="84"/>
      <c r="FBE35" s="84"/>
      <c r="FBF35" s="84"/>
      <c r="FBG35" s="84"/>
      <c r="FBH35" s="84"/>
      <c r="FBI35" s="84"/>
      <c r="FBJ35" s="84"/>
      <c r="FBK35" s="84"/>
      <c r="FBL35" s="84"/>
      <c r="FBM35" s="84"/>
      <c r="FBN35" s="84"/>
      <c r="FBO35" s="84"/>
      <c r="FBP35" s="84"/>
      <c r="FBQ35" s="84"/>
      <c r="FBR35" s="84"/>
      <c r="FBS35" s="84"/>
      <c r="FBT35" s="84"/>
      <c r="FBU35" s="84"/>
      <c r="FBV35" s="84"/>
      <c r="FBW35" s="84"/>
      <c r="FBX35" s="84"/>
      <c r="FBY35" s="84"/>
      <c r="FBZ35" s="84"/>
      <c r="FCA35" s="84"/>
      <c r="FCB35" s="84"/>
      <c r="FCC35" s="84"/>
      <c r="FCD35" s="84"/>
      <c r="FCE35" s="84"/>
      <c r="FCF35" s="84"/>
      <c r="FCG35" s="84"/>
      <c r="FCH35" s="84"/>
      <c r="FCI35" s="84"/>
      <c r="FCJ35" s="84"/>
      <c r="FCK35" s="84"/>
      <c r="FCL35" s="84"/>
      <c r="FCM35" s="84"/>
      <c r="FCN35" s="84"/>
      <c r="FCO35" s="84"/>
      <c r="FCP35" s="84"/>
      <c r="FCQ35" s="84"/>
      <c r="FCR35" s="84"/>
      <c r="FCS35" s="84"/>
      <c r="FCT35" s="84"/>
      <c r="FCU35" s="84"/>
      <c r="FCV35" s="84"/>
      <c r="FCW35" s="84"/>
      <c r="FCX35" s="84"/>
      <c r="FCY35" s="84"/>
      <c r="FCZ35" s="84"/>
      <c r="FDA35" s="84"/>
      <c r="FDB35" s="84"/>
      <c r="FDC35" s="84"/>
      <c r="FDD35" s="84"/>
      <c r="FDE35" s="84"/>
      <c r="FDF35" s="84"/>
      <c r="FDG35" s="84"/>
      <c r="FDH35" s="84"/>
      <c r="FDI35" s="84"/>
      <c r="FDJ35" s="84"/>
      <c r="FDK35" s="84"/>
      <c r="FDL35" s="84"/>
      <c r="FDM35" s="84"/>
      <c r="FDN35" s="84"/>
      <c r="FDO35" s="84"/>
      <c r="FDP35" s="84"/>
      <c r="FDQ35" s="84"/>
      <c r="FDR35" s="84"/>
      <c r="FDS35" s="84"/>
      <c r="FDT35" s="84"/>
      <c r="FDU35" s="84"/>
      <c r="FDV35" s="84"/>
      <c r="FDW35" s="84"/>
      <c r="FDX35" s="84"/>
      <c r="FDY35" s="84"/>
      <c r="FDZ35" s="84"/>
      <c r="FEA35" s="84"/>
      <c r="FEB35" s="84"/>
      <c r="FEC35" s="84"/>
      <c r="FED35" s="84"/>
      <c r="FEE35" s="84"/>
      <c r="FEF35" s="84"/>
      <c r="FEG35" s="84"/>
      <c r="FEH35" s="84"/>
      <c r="FEI35" s="84"/>
      <c r="FEJ35" s="84"/>
      <c r="FEK35" s="84"/>
      <c r="FEL35" s="84"/>
      <c r="FEM35" s="84"/>
      <c r="FEN35" s="84"/>
      <c r="FEO35" s="84"/>
      <c r="FEP35" s="84"/>
      <c r="FEQ35" s="84"/>
      <c r="FER35" s="84"/>
      <c r="FES35" s="84"/>
      <c r="FET35" s="84"/>
      <c r="FEU35" s="84"/>
      <c r="FEV35" s="84"/>
      <c r="FEW35" s="84"/>
      <c r="FEX35" s="84"/>
      <c r="FEY35" s="84"/>
      <c r="FEZ35" s="84"/>
      <c r="FFA35" s="84"/>
      <c r="FFB35" s="84"/>
      <c r="FFC35" s="84"/>
      <c r="FFD35" s="84"/>
      <c r="FFE35" s="84"/>
      <c r="FFF35" s="84"/>
      <c r="FFG35" s="84"/>
      <c r="FFH35" s="84"/>
      <c r="FFI35" s="84"/>
      <c r="FFJ35" s="84"/>
      <c r="FFK35" s="84"/>
      <c r="FFL35" s="84"/>
      <c r="FFM35" s="84"/>
      <c r="FFN35" s="84"/>
      <c r="FFO35" s="84"/>
      <c r="FFP35" s="84"/>
      <c r="FFQ35" s="84"/>
      <c r="FFR35" s="84"/>
      <c r="FFS35" s="84"/>
      <c r="FFT35" s="84"/>
      <c r="FFU35" s="84"/>
      <c r="FFV35" s="84"/>
      <c r="FFW35" s="84"/>
      <c r="FFX35" s="84"/>
      <c r="FFY35" s="84"/>
      <c r="FFZ35" s="84"/>
      <c r="FGA35" s="84"/>
      <c r="FGB35" s="84"/>
      <c r="FGC35" s="84"/>
      <c r="FGD35" s="84"/>
      <c r="FGE35" s="84"/>
      <c r="FGF35" s="84"/>
      <c r="FGG35" s="84"/>
      <c r="FGH35" s="84"/>
      <c r="FGI35" s="84"/>
      <c r="FGJ35" s="84"/>
      <c r="FGK35" s="84"/>
      <c r="FGL35" s="84"/>
      <c r="FGM35" s="84"/>
      <c r="FGN35" s="84"/>
      <c r="FGO35" s="84"/>
      <c r="FGP35" s="84"/>
      <c r="FGQ35" s="84"/>
      <c r="FGR35" s="84"/>
      <c r="FGS35" s="84"/>
      <c r="FGT35" s="84"/>
      <c r="FGU35" s="84"/>
      <c r="FGV35" s="84"/>
      <c r="FGW35" s="84"/>
      <c r="FGX35" s="84"/>
      <c r="FGY35" s="84"/>
      <c r="FGZ35" s="84"/>
      <c r="FHA35" s="84"/>
      <c r="FHB35" s="84"/>
      <c r="FHC35" s="84"/>
      <c r="FHD35" s="84"/>
      <c r="FHE35" s="84"/>
      <c r="FHF35" s="84"/>
      <c r="FHG35" s="84"/>
      <c r="FHH35" s="84"/>
      <c r="FHI35" s="84"/>
      <c r="FHJ35" s="84"/>
      <c r="FHK35" s="84"/>
      <c r="FHL35" s="84"/>
      <c r="FHM35" s="84"/>
      <c r="FHN35" s="84"/>
      <c r="FHO35" s="84"/>
      <c r="FHP35" s="84"/>
      <c r="FHQ35" s="84"/>
      <c r="FHR35" s="84"/>
      <c r="FHS35" s="84"/>
      <c r="FHT35" s="84"/>
      <c r="FHU35" s="84"/>
      <c r="FHV35" s="84"/>
      <c r="FHW35" s="84"/>
      <c r="FHX35" s="84"/>
      <c r="FHY35" s="84"/>
      <c r="FHZ35" s="84"/>
      <c r="FIA35" s="84"/>
      <c r="FIB35" s="84"/>
      <c r="FIC35" s="84"/>
      <c r="FID35" s="84"/>
      <c r="FIE35" s="84"/>
      <c r="FIF35" s="84"/>
      <c r="FIG35" s="84"/>
      <c r="FIH35" s="84"/>
      <c r="FII35" s="84"/>
      <c r="FIJ35" s="84"/>
      <c r="FIK35" s="84"/>
      <c r="FIL35" s="84"/>
      <c r="FIM35" s="84"/>
      <c r="FIN35" s="84"/>
      <c r="FIO35" s="84"/>
      <c r="FIP35" s="84"/>
      <c r="FIQ35" s="84"/>
      <c r="FIR35" s="84"/>
      <c r="FIS35" s="84"/>
      <c r="FIT35" s="84"/>
      <c r="FIU35" s="84"/>
      <c r="FIV35" s="84"/>
      <c r="FIW35" s="84"/>
      <c r="FIX35" s="84"/>
      <c r="FIY35" s="84"/>
      <c r="FIZ35" s="84"/>
      <c r="FJA35" s="84"/>
      <c r="FJB35" s="84"/>
      <c r="FJC35" s="84"/>
      <c r="FJD35" s="84"/>
      <c r="FJE35" s="84"/>
      <c r="FJF35" s="84"/>
      <c r="FJG35" s="84"/>
      <c r="FJH35" s="84"/>
      <c r="FJI35" s="84"/>
      <c r="FJJ35" s="84"/>
      <c r="FJK35" s="84"/>
      <c r="FJL35" s="84"/>
      <c r="FJM35" s="84"/>
      <c r="FJN35" s="84"/>
      <c r="FJO35" s="84"/>
      <c r="FJP35" s="84"/>
      <c r="FJQ35" s="84"/>
      <c r="FJR35" s="84"/>
      <c r="FJS35" s="84"/>
      <c r="FJT35" s="84"/>
      <c r="FJU35" s="84"/>
      <c r="FJV35" s="84"/>
      <c r="FJW35" s="84"/>
      <c r="FJX35" s="84"/>
      <c r="FJY35" s="84"/>
      <c r="FJZ35" s="84"/>
      <c r="FKA35" s="84"/>
      <c r="FKB35" s="84"/>
      <c r="FKC35" s="84"/>
      <c r="FKD35" s="84"/>
      <c r="FKE35" s="84"/>
      <c r="FKF35" s="84"/>
      <c r="FKG35" s="84"/>
      <c r="FKH35" s="84"/>
      <c r="FKI35" s="84"/>
      <c r="FKJ35" s="84"/>
      <c r="FKK35" s="84"/>
      <c r="FKL35" s="84"/>
      <c r="FKM35" s="84"/>
      <c r="FKN35" s="84"/>
      <c r="FKO35" s="84"/>
      <c r="FKP35" s="84"/>
      <c r="FKQ35" s="84"/>
      <c r="FKR35" s="84"/>
      <c r="FKS35" s="84"/>
      <c r="FKT35" s="84"/>
      <c r="FKU35" s="84"/>
      <c r="FKV35" s="84"/>
      <c r="FKW35" s="84"/>
      <c r="FKX35" s="84"/>
      <c r="FKY35" s="84"/>
      <c r="FKZ35" s="84"/>
      <c r="FLA35" s="84"/>
      <c r="FLB35" s="84"/>
      <c r="FLC35" s="84"/>
      <c r="FLD35" s="84"/>
      <c r="FLE35" s="84"/>
      <c r="FLF35" s="84"/>
      <c r="FLG35" s="84"/>
      <c r="FLH35" s="84"/>
      <c r="FLI35" s="84"/>
      <c r="FLJ35" s="84"/>
      <c r="FLK35" s="84"/>
      <c r="FLL35" s="84"/>
      <c r="FLM35" s="84"/>
      <c r="FLN35" s="84"/>
      <c r="FLO35" s="84"/>
      <c r="FLP35" s="84"/>
      <c r="FLQ35" s="84"/>
      <c r="FLR35" s="84"/>
      <c r="FLS35" s="84"/>
      <c r="FLT35" s="84"/>
      <c r="FLU35" s="84"/>
      <c r="FLV35" s="84"/>
      <c r="FLW35" s="84"/>
      <c r="FLX35" s="84"/>
      <c r="FLY35" s="84"/>
      <c r="FLZ35" s="84"/>
      <c r="FMA35" s="84"/>
      <c r="FMB35" s="84"/>
      <c r="FMC35" s="84"/>
      <c r="FMD35" s="84"/>
      <c r="FME35" s="84"/>
      <c r="FMF35" s="84"/>
      <c r="FMG35" s="84"/>
      <c r="FMH35" s="84"/>
      <c r="FMI35" s="84"/>
      <c r="FMJ35" s="84"/>
      <c r="FMK35" s="84"/>
      <c r="FML35" s="84"/>
      <c r="FMM35" s="84"/>
      <c r="FMN35" s="84"/>
      <c r="FMO35" s="84"/>
      <c r="FMP35" s="84"/>
      <c r="FMQ35" s="84"/>
      <c r="FMR35" s="84"/>
      <c r="FMS35" s="84"/>
      <c r="FMT35" s="84"/>
      <c r="FMU35" s="84"/>
      <c r="FMV35" s="84"/>
      <c r="FMW35" s="84"/>
      <c r="FMX35" s="84"/>
      <c r="FMY35" s="84"/>
      <c r="FMZ35" s="84"/>
      <c r="FNA35" s="84"/>
      <c r="FNB35" s="84"/>
      <c r="FNC35" s="84"/>
      <c r="FND35" s="84"/>
      <c r="FNE35" s="84"/>
      <c r="FNF35" s="84"/>
      <c r="FNG35" s="84"/>
      <c r="FNH35" s="84"/>
      <c r="FNI35" s="84"/>
      <c r="FNJ35" s="84"/>
      <c r="FNK35" s="84"/>
      <c r="FNL35" s="84"/>
      <c r="FNM35" s="84"/>
      <c r="FNN35" s="84"/>
      <c r="FNO35" s="84"/>
      <c r="FNP35" s="84"/>
      <c r="FNQ35" s="84"/>
      <c r="FNR35" s="84"/>
      <c r="FNS35" s="84"/>
      <c r="FNT35" s="84"/>
      <c r="FNU35" s="84"/>
      <c r="FNV35" s="84"/>
      <c r="FNW35" s="84"/>
      <c r="FNX35" s="84"/>
      <c r="FNY35" s="84"/>
      <c r="FNZ35" s="84"/>
      <c r="FOA35" s="84"/>
      <c r="FOB35" s="84"/>
      <c r="FOC35" s="84"/>
      <c r="FOD35" s="84"/>
      <c r="FOE35" s="84"/>
      <c r="FOF35" s="84"/>
      <c r="FOG35" s="84"/>
      <c r="FOH35" s="84"/>
      <c r="FOI35" s="84"/>
      <c r="FOJ35" s="84"/>
      <c r="FOK35" s="84"/>
      <c r="FOL35" s="84"/>
      <c r="FOM35" s="84"/>
      <c r="FON35" s="84"/>
      <c r="FOO35" s="84"/>
      <c r="FOP35" s="84"/>
      <c r="FOQ35" s="84"/>
      <c r="FOR35" s="84"/>
      <c r="FOS35" s="84"/>
      <c r="FOT35" s="84"/>
      <c r="FOU35" s="84"/>
      <c r="FOV35" s="84"/>
      <c r="FOW35" s="84"/>
      <c r="FOX35" s="84"/>
      <c r="FOY35" s="84"/>
      <c r="FOZ35" s="84"/>
      <c r="FPA35" s="84"/>
      <c r="FPB35" s="84"/>
      <c r="FPC35" s="84"/>
      <c r="FPD35" s="84"/>
      <c r="FPE35" s="84"/>
      <c r="FPF35" s="84"/>
      <c r="FPG35" s="84"/>
      <c r="FPH35" s="84"/>
      <c r="FPI35" s="84"/>
      <c r="FPJ35" s="84"/>
      <c r="FPK35" s="84"/>
      <c r="FPL35" s="84"/>
      <c r="FPM35" s="84"/>
      <c r="FPN35" s="84"/>
      <c r="FPO35" s="84"/>
      <c r="FPP35" s="84"/>
      <c r="FPQ35" s="84"/>
      <c r="FPR35" s="84"/>
      <c r="FPS35" s="84"/>
      <c r="FPT35" s="84"/>
      <c r="FPU35" s="84"/>
      <c r="FPV35" s="84"/>
      <c r="FPW35" s="84"/>
      <c r="FPX35" s="84"/>
      <c r="FPY35" s="84"/>
      <c r="FPZ35" s="84"/>
      <c r="FQA35" s="84"/>
      <c r="FQB35" s="84"/>
      <c r="FQC35" s="84"/>
      <c r="FQD35" s="84"/>
      <c r="FQE35" s="84"/>
      <c r="FQF35" s="84"/>
      <c r="FQG35" s="84"/>
      <c r="FQH35" s="84"/>
      <c r="FQI35" s="84"/>
      <c r="FQJ35" s="84"/>
      <c r="FQK35" s="84"/>
      <c r="FQL35" s="84"/>
      <c r="FQM35" s="84"/>
      <c r="FQN35" s="84"/>
      <c r="FQO35" s="84"/>
      <c r="FQP35" s="84"/>
      <c r="FQQ35" s="84"/>
      <c r="FQR35" s="84"/>
      <c r="FQS35" s="84"/>
      <c r="FQT35" s="84"/>
      <c r="FQU35" s="84"/>
      <c r="FQV35" s="84"/>
      <c r="FQW35" s="84"/>
      <c r="FQX35" s="84"/>
      <c r="FQY35" s="84"/>
      <c r="FQZ35" s="84"/>
      <c r="FRA35" s="84"/>
      <c r="FRB35" s="84"/>
      <c r="FRC35" s="84"/>
      <c r="FRD35" s="84"/>
      <c r="FRE35" s="84"/>
      <c r="FRF35" s="84"/>
      <c r="FRG35" s="84"/>
      <c r="FRH35" s="84"/>
      <c r="FRI35" s="84"/>
      <c r="FRJ35" s="84"/>
      <c r="FRK35" s="84"/>
      <c r="FRL35" s="84"/>
      <c r="FRM35" s="84"/>
      <c r="FRN35" s="84"/>
      <c r="FRO35" s="84"/>
      <c r="FRP35" s="84"/>
      <c r="FRQ35" s="84"/>
      <c r="FRR35" s="84"/>
      <c r="FRS35" s="84"/>
      <c r="FRT35" s="84"/>
      <c r="FRU35" s="84"/>
      <c r="FRV35" s="84"/>
      <c r="FRW35" s="84"/>
      <c r="FRX35" s="84"/>
      <c r="FRY35" s="84"/>
      <c r="FRZ35" s="84"/>
      <c r="FSA35" s="84"/>
      <c r="FSB35" s="84"/>
      <c r="FSC35" s="84"/>
      <c r="FSD35" s="84"/>
      <c r="FSE35" s="84"/>
      <c r="FSF35" s="84"/>
      <c r="FSG35" s="84"/>
      <c r="FSH35" s="84"/>
      <c r="FSI35" s="84"/>
      <c r="FSJ35" s="84"/>
      <c r="FSK35" s="84"/>
      <c r="FSL35" s="84"/>
      <c r="FSM35" s="84"/>
      <c r="FSN35" s="84"/>
      <c r="FSO35" s="84"/>
      <c r="FSP35" s="84"/>
      <c r="FSQ35" s="84"/>
      <c r="FSR35" s="84"/>
      <c r="FSS35" s="84"/>
      <c r="FST35" s="84"/>
      <c r="FSU35" s="84"/>
      <c r="FSV35" s="84"/>
      <c r="FSW35" s="84"/>
      <c r="FSX35" s="84"/>
      <c r="FSY35" s="84"/>
      <c r="FSZ35" s="84"/>
      <c r="FTA35" s="84"/>
      <c r="FTB35" s="84"/>
      <c r="FTC35" s="84"/>
      <c r="FTD35" s="84"/>
      <c r="FTE35" s="84"/>
      <c r="FTF35" s="84"/>
      <c r="FTG35" s="84"/>
      <c r="FTH35" s="84"/>
      <c r="FTI35" s="84"/>
      <c r="FTJ35" s="84"/>
      <c r="FTK35" s="84"/>
      <c r="FTL35" s="84"/>
      <c r="FTM35" s="84"/>
      <c r="FTN35" s="84"/>
      <c r="FTO35" s="84"/>
      <c r="FTP35" s="84"/>
      <c r="FTQ35" s="84"/>
      <c r="FTR35" s="84"/>
      <c r="FTS35" s="84"/>
      <c r="FTT35" s="84"/>
      <c r="FTU35" s="84"/>
      <c r="FTV35" s="84"/>
      <c r="FTW35" s="84"/>
      <c r="FTX35" s="84"/>
      <c r="FTY35" s="84"/>
      <c r="FTZ35" s="84"/>
      <c r="FUA35" s="84"/>
      <c r="FUB35" s="84"/>
      <c r="FUC35" s="84"/>
      <c r="FUD35" s="84"/>
      <c r="FUE35" s="84"/>
      <c r="FUF35" s="84"/>
      <c r="FUG35" s="84"/>
      <c r="FUH35" s="84"/>
      <c r="FUI35" s="84"/>
      <c r="FUJ35" s="84"/>
      <c r="FUK35" s="84"/>
      <c r="FUL35" s="84"/>
      <c r="FUM35" s="84"/>
      <c r="FUN35" s="84"/>
      <c r="FUO35" s="84"/>
      <c r="FUP35" s="84"/>
      <c r="FUQ35" s="84"/>
      <c r="FUR35" s="84"/>
      <c r="FUS35" s="84"/>
      <c r="FUT35" s="84"/>
      <c r="FUU35" s="84"/>
      <c r="FUV35" s="84"/>
      <c r="FUW35" s="84"/>
      <c r="FUX35" s="84"/>
      <c r="FUY35" s="84"/>
      <c r="FUZ35" s="84"/>
      <c r="FVA35" s="84"/>
      <c r="FVB35" s="84"/>
      <c r="FVC35" s="84"/>
      <c r="FVD35" s="84"/>
      <c r="FVE35" s="84"/>
      <c r="FVF35" s="84"/>
      <c r="FVG35" s="84"/>
      <c r="FVH35" s="84"/>
      <c r="FVI35" s="84"/>
      <c r="FVJ35" s="84"/>
      <c r="FVK35" s="84"/>
      <c r="FVL35" s="84"/>
      <c r="FVM35" s="84"/>
      <c r="FVN35" s="84"/>
      <c r="FVO35" s="84"/>
      <c r="FVP35" s="84"/>
      <c r="FVQ35" s="84"/>
      <c r="FVR35" s="84"/>
      <c r="FVS35" s="84"/>
      <c r="FVT35" s="84"/>
      <c r="FVU35" s="84"/>
      <c r="FVV35" s="84"/>
      <c r="FVW35" s="84"/>
      <c r="FVX35" s="84"/>
      <c r="FVY35" s="84"/>
      <c r="FVZ35" s="84"/>
      <c r="FWA35" s="84"/>
      <c r="FWB35" s="84"/>
      <c r="FWC35" s="84"/>
      <c r="FWD35" s="84"/>
      <c r="FWE35" s="84"/>
      <c r="FWF35" s="84"/>
      <c r="FWG35" s="84"/>
      <c r="FWH35" s="84"/>
      <c r="FWI35" s="84"/>
      <c r="FWJ35" s="84"/>
      <c r="FWK35" s="84"/>
      <c r="FWL35" s="84"/>
      <c r="FWM35" s="84"/>
      <c r="FWN35" s="84"/>
      <c r="FWO35" s="84"/>
      <c r="FWP35" s="84"/>
      <c r="FWQ35" s="84"/>
      <c r="FWR35" s="84"/>
      <c r="FWS35" s="84"/>
      <c r="FWT35" s="84"/>
      <c r="FWU35" s="84"/>
      <c r="FWV35" s="84"/>
      <c r="FWW35" s="84"/>
      <c r="FWX35" s="84"/>
      <c r="FWY35" s="84"/>
      <c r="FWZ35" s="84"/>
      <c r="FXA35" s="84"/>
      <c r="FXB35" s="84"/>
      <c r="FXC35" s="84"/>
      <c r="FXD35" s="84"/>
      <c r="FXE35" s="84"/>
      <c r="FXF35" s="84"/>
      <c r="FXG35" s="84"/>
      <c r="FXH35" s="84"/>
      <c r="FXI35" s="84"/>
      <c r="FXJ35" s="84"/>
      <c r="FXK35" s="84"/>
      <c r="FXL35" s="84"/>
      <c r="FXM35" s="84"/>
      <c r="FXN35" s="84"/>
      <c r="FXO35" s="84"/>
      <c r="FXP35" s="84"/>
      <c r="FXQ35" s="84"/>
      <c r="FXR35" s="84"/>
      <c r="FXS35" s="84"/>
      <c r="FXT35" s="84"/>
      <c r="FXU35" s="84"/>
      <c r="FXV35" s="84"/>
      <c r="FXW35" s="84"/>
      <c r="FXX35" s="84"/>
      <c r="FXY35" s="84"/>
      <c r="FXZ35" s="84"/>
      <c r="FYA35" s="84"/>
      <c r="FYB35" s="84"/>
      <c r="FYC35" s="84"/>
      <c r="FYD35" s="84"/>
      <c r="FYE35" s="84"/>
      <c r="FYF35" s="84"/>
      <c r="FYG35" s="84"/>
      <c r="FYH35" s="84"/>
      <c r="FYI35" s="84"/>
      <c r="FYJ35" s="84"/>
      <c r="FYK35" s="84"/>
      <c r="FYL35" s="84"/>
      <c r="FYM35" s="84"/>
      <c r="FYN35" s="84"/>
      <c r="FYO35" s="84"/>
      <c r="FYP35" s="84"/>
      <c r="FYQ35" s="84"/>
      <c r="FYR35" s="84"/>
      <c r="FYS35" s="84"/>
      <c r="FYT35" s="84"/>
      <c r="FYU35" s="84"/>
      <c r="FYV35" s="84"/>
      <c r="FYW35" s="84"/>
      <c r="FYX35" s="84"/>
      <c r="FYY35" s="84"/>
      <c r="FYZ35" s="84"/>
      <c r="FZA35" s="84"/>
      <c r="FZB35" s="84"/>
      <c r="FZC35" s="84"/>
      <c r="FZD35" s="84"/>
      <c r="FZE35" s="84"/>
      <c r="FZF35" s="84"/>
      <c r="FZG35" s="84"/>
      <c r="FZH35" s="84"/>
      <c r="FZI35" s="84"/>
      <c r="FZJ35" s="84"/>
      <c r="FZK35" s="84"/>
      <c r="FZL35" s="84"/>
      <c r="FZM35" s="84"/>
      <c r="FZN35" s="84"/>
      <c r="FZO35" s="84"/>
      <c r="FZP35" s="84"/>
      <c r="FZQ35" s="84"/>
      <c r="FZR35" s="84"/>
      <c r="FZS35" s="84"/>
      <c r="FZT35" s="84"/>
      <c r="FZU35" s="84"/>
      <c r="FZV35" s="84"/>
      <c r="FZW35" s="84"/>
      <c r="FZX35" s="84"/>
      <c r="FZY35" s="84"/>
      <c r="FZZ35" s="84"/>
      <c r="GAA35" s="84"/>
      <c r="GAB35" s="84"/>
      <c r="GAC35" s="84"/>
      <c r="GAD35" s="84"/>
      <c r="GAE35" s="84"/>
      <c r="GAF35" s="84"/>
      <c r="GAG35" s="84"/>
      <c r="GAH35" s="84"/>
      <c r="GAI35" s="84"/>
      <c r="GAJ35" s="84"/>
      <c r="GAK35" s="84"/>
      <c r="GAL35" s="84"/>
      <c r="GAM35" s="84"/>
      <c r="GAN35" s="84"/>
      <c r="GAO35" s="84"/>
      <c r="GAP35" s="84"/>
      <c r="GAQ35" s="84"/>
      <c r="GAR35" s="84"/>
      <c r="GAS35" s="84"/>
      <c r="GAT35" s="84"/>
      <c r="GAU35" s="84"/>
      <c r="GAV35" s="84"/>
      <c r="GAW35" s="84"/>
      <c r="GAX35" s="84"/>
      <c r="GAY35" s="84"/>
      <c r="GAZ35" s="84"/>
      <c r="GBA35" s="84"/>
      <c r="GBB35" s="84"/>
      <c r="GBC35" s="84"/>
      <c r="GBD35" s="84"/>
      <c r="GBE35" s="84"/>
      <c r="GBF35" s="84"/>
      <c r="GBG35" s="84"/>
      <c r="GBH35" s="84"/>
      <c r="GBI35" s="84"/>
      <c r="GBJ35" s="84"/>
      <c r="GBK35" s="84"/>
      <c r="GBL35" s="84"/>
      <c r="GBM35" s="84"/>
      <c r="GBN35" s="84"/>
      <c r="GBO35" s="84"/>
      <c r="GBP35" s="84"/>
      <c r="GBQ35" s="84"/>
      <c r="GBR35" s="84"/>
      <c r="GBS35" s="84"/>
      <c r="GBT35" s="84"/>
      <c r="GBU35" s="84"/>
      <c r="GBV35" s="84"/>
      <c r="GBW35" s="84"/>
      <c r="GBX35" s="84"/>
      <c r="GBY35" s="84"/>
      <c r="GBZ35" s="84"/>
      <c r="GCA35" s="84"/>
      <c r="GCB35" s="84"/>
      <c r="GCC35" s="84"/>
      <c r="GCD35" s="84"/>
      <c r="GCE35" s="84"/>
      <c r="GCF35" s="84"/>
      <c r="GCG35" s="84"/>
      <c r="GCH35" s="84"/>
      <c r="GCI35" s="84"/>
      <c r="GCJ35" s="84"/>
      <c r="GCK35" s="84"/>
      <c r="GCL35" s="84"/>
      <c r="GCM35" s="84"/>
      <c r="GCN35" s="84"/>
      <c r="GCO35" s="84"/>
      <c r="GCP35" s="84"/>
      <c r="GCQ35" s="84"/>
      <c r="GCR35" s="84"/>
      <c r="GCS35" s="84"/>
      <c r="GCT35" s="84"/>
      <c r="GCU35" s="84"/>
      <c r="GCV35" s="84"/>
      <c r="GCW35" s="84"/>
      <c r="GCX35" s="84"/>
      <c r="GCY35" s="84"/>
      <c r="GCZ35" s="84"/>
      <c r="GDA35" s="84"/>
      <c r="GDB35" s="84"/>
      <c r="GDC35" s="84"/>
      <c r="GDD35" s="84"/>
      <c r="GDE35" s="84"/>
      <c r="GDF35" s="84"/>
      <c r="GDG35" s="84"/>
      <c r="GDH35" s="84"/>
      <c r="GDI35" s="84"/>
      <c r="GDJ35" s="84"/>
      <c r="GDK35" s="84"/>
      <c r="GDL35" s="84"/>
      <c r="GDM35" s="84"/>
      <c r="GDN35" s="84"/>
      <c r="GDO35" s="84"/>
      <c r="GDP35" s="84"/>
      <c r="GDQ35" s="84"/>
      <c r="GDR35" s="84"/>
      <c r="GDS35" s="84"/>
      <c r="GDT35" s="84"/>
      <c r="GDU35" s="84"/>
      <c r="GDV35" s="84"/>
      <c r="GDW35" s="84"/>
      <c r="GDX35" s="84"/>
      <c r="GDY35" s="84"/>
      <c r="GDZ35" s="84"/>
      <c r="GEA35" s="84"/>
      <c r="GEB35" s="84"/>
      <c r="GEC35" s="84"/>
      <c r="GED35" s="84"/>
      <c r="GEE35" s="84"/>
      <c r="GEF35" s="84"/>
      <c r="GEG35" s="84"/>
      <c r="GEH35" s="84"/>
      <c r="GEI35" s="84"/>
      <c r="GEJ35" s="84"/>
      <c r="GEK35" s="84"/>
      <c r="GEL35" s="84"/>
      <c r="GEM35" s="84"/>
      <c r="GEN35" s="84"/>
      <c r="GEO35" s="84"/>
      <c r="GEP35" s="84"/>
      <c r="GEQ35" s="84"/>
      <c r="GER35" s="84"/>
      <c r="GES35" s="84"/>
      <c r="GET35" s="84"/>
      <c r="GEU35" s="84"/>
      <c r="GEV35" s="84"/>
      <c r="GEW35" s="84"/>
      <c r="GEX35" s="84"/>
      <c r="GEY35" s="84"/>
      <c r="GEZ35" s="84"/>
      <c r="GFA35" s="84"/>
      <c r="GFB35" s="84"/>
      <c r="GFC35" s="84"/>
      <c r="GFD35" s="84"/>
      <c r="GFE35" s="84"/>
      <c r="GFF35" s="84"/>
      <c r="GFG35" s="84"/>
      <c r="GFH35" s="84"/>
      <c r="GFI35" s="84"/>
      <c r="GFJ35" s="84"/>
      <c r="GFK35" s="84"/>
      <c r="GFL35" s="84"/>
      <c r="GFM35" s="84"/>
      <c r="GFN35" s="84"/>
      <c r="GFO35" s="84"/>
      <c r="GFP35" s="84"/>
      <c r="GFQ35" s="84"/>
      <c r="GFR35" s="84"/>
      <c r="GFS35" s="84"/>
      <c r="GFT35" s="84"/>
      <c r="GFU35" s="84"/>
      <c r="GFV35" s="84"/>
      <c r="GFW35" s="84"/>
      <c r="GFX35" s="84"/>
      <c r="GFY35" s="84"/>
      <c r="GFZ35" s="84"/>
      <c r="GGA35" s="84"/>
      <c r="GGB35" s="84"/>
      <c r="GGC35" s="84"/>
      <c r="GGD35" s="84"/>
      <c r="GGE35" s="84"/>
      <c r="GGF35" s="84"/>
      <c r="GGG35" s="84"/>
      <c r="GGH35" s="84"/>
      <c r="GGI35" s="84"/>
      <c r="GGJ35" s="84"/>
      <c r="GGK35" s="84"/>
      <c r="GGL35" s="84"/>
      <c r="GGM35" s="84"/>
      <c r="GGN35" s="84"/>
      <c r="GGO35" s="84"/>
      <c r="GGP35" s="84"/>
      <c r="GGQ35" s="84"/>
      <c r="GGR35" s="84"/>
      <c r="GGS35" s="84"/>
      <c r="GGT35" s="84"/>
      <c r="GGU35" s="84"/>
      <c r="GGV35" s="84"/>
      <c r="GGW35" s="84"/>
      <c r="GGX35" s="84"/>
      <c r="GGY35" s="84"/>
      <c r="GGZ35" s="84"/>
      <c r="GHA35" s="84"/>
      <c r="GHB35" s="84"/>
      <c r="GHC35" s="84"/>
      <c r="GHD35" s="84"/>
      <c r="GHE35" s="84"/>
      <c r="GHF35" s="84"/>
      <c r="GHG35" s="84"/>
      <c r="GHH35" s="84"/>
      <c r="GHI35" s="84"/>
      <c r="GHJ35" s="84"/>
      <c r="GHK35" s="84"/>
      <c r="GHL35" s="84"/>
      <c r="GHM35" s="84"/>
      <c r="GHN35" s="84"/>
      <c r="GHO35" s="84"/>
      <c r="GHP35" s="84"/>
      <c r="GHQ35" s="84"/>
      <c r="GHR35" s="84"/>
      <c r="GHS35" s="84"/>
      <c r="GHT35" s="84"/>
      <c r="GHU35" s="84"/>
      <c r="GHV35" s="84"/>
      <c r="GHW35" s="84"/>
      <c r="GHX35" s="84"/>
      <c r="GHY35" s="84"/>
      <c r="GHZ35" s="84"/>
      <c r="GIA35" s="84"/>
      <c r="GIB35" s="84"/>
      <c r="GIC35" s="84"/>
      <c r="GID35" s="84"/>
      <c r="GIE35" s="84"/>
      <c r="GIF35" s="84"/>
      <c r="GIG35" s="84"/>
      <c r="GIH35" s="84"/>
      <c r="GII35" s="84"/>
      <c r="GIJ35" s="84"/>
      <c r="GIK35" s="84"/>
      <c r="GIL35" s="84"/>
      <c r="GIM35" s="84"/>
      <c r="GIN35" s="84"/>
      <c r="GIO35" s="84"/>
      <c r="GIP35" s="84"/>
      <c r="GIQ35" s="84"/>
      <c r="GIR35" s="84"/>
      <c r="GIS35" s="84"/>
      <c r="GIT35" s="84"/>
      <c r="GIU35" s="84"/>
      <c r="GIV35" s="84"/>
      <c r="GIW35" s="84"/>
      <c r="GIX35" s="84"/>
      <c r="GIY35" s="84"/>
      <c r="GIZ35" s="84"/>
      <c r="GJA35" s="84"/>
      <c r="GJB35" s="84"/>
      <c r="GJC35" s="84"/>
      <c r="GJD35" s="84"/>
      <c r="GJE35" s="84"/>
      <c r="GJF35" s="84"/>
      <c r="GJG35" s="84"/>
      <c r="GJH35" s="84"/>
      <c r="GJI35" s="84"/>
      <c r="GJJ35" s="84"/>
      <c r="GJK35" s="84"/>
      <c r="GJL35" s="84"/>
      <c r="GJM35" s="84"/>
      <c r="GJN35" s="84"/>
      <c r="GJO35" s="84"/>
      <c r="GJP35" s="84"/>
      <c r="GJQ35" s="84"/>
      <c r="GJR35" s="84"/>
      <c r="GJS35" s="84"/>
      <c r="GJT35" s="84"/>
      <c r="GJU35" s="84"/>
      <c r="GJV35" s="84"/>
      <c r="GJW35" s="84"/>
      <c r="GJX35" s="84"/>
      <c r="GJY35" s="84"/>
      <c r="GJZ35" s="84"/>
      <c r="GKA35" s="84"/>
      <c r="GKB35" s="84"/>
      <c r="GKC35" s="84"/>
      <c r="GKD35" s="84"/>
      <c r="GKE35" s="84"/>
      <c r="GKF35" s="84"/>
      <c r="GKG35" s="84"/>
      <c r="GKH35" s="84"/>
      <c r="GKI35" s="84"/>
      <c r="GKJ35" s="84"/>
      <c r="GKK35" s="84"/>
      <c r="GKL35" s="84"/>
      <c r="GKM35" s="84"/>
      <c r="GKN35" s="84"/>
      <c r="GKO35" s="84"/>
      <c r="GKP35" s="84"/>
      <c r="GKQ35" s="84"/>
      <c r="GKR35" s="84"/>
      <c r="GKS35" s="84"/>
      <c r="GKT35" s="84"/>
      <c r="GKU35" s="84"/>
      <c r="GKV35" s="84"/>
      <c r="GKW35" s="84"/>
      <c r="GKX35" s="84"/>
      <c r="GKY35" s="84"/>
      <c r="GKZ35" s="84"/>
      <c r="GLA35" s="84"/>
      <c r="GLB35" s="84"/>
      <c r="GLC35" s="84"/>
      <c r="GLD35" s="84"/>
      <c r="GLE35" s="84"/>
      <c r="GLF35" s="84"/>
      <c r="GLG35" s="84"/>
      <c r="GLH35" s="84"/>
      <c r="GLI35" s="84"/>
      <c r="GLJ35" s="84"/>
      <c r="GLK35" s="84"/>
      <c r="GLL35" s="84"/>
      <c r="GLM35" s="84"/>
      <c r="GLN35" s="84"/>
      <c r="GLO35" s="84"/>
      <c r="GLP35" s="84"/>
      <c r="GLQ35" s="84"/>
      <c r="GLR35" s="84"/>
      <c r="GLS35" s="84"/>
      <c r="GLT35" s="84"/>
      <c r="GLU35" s="84"/>
      <c r="GLV35" s="84"/>
      <c r="GLW35" s="84"/>
      <c r="GLX35" s="84"/>
      <c r="GLY35" s="84"/>
      <c r="GLZ35" s="84"/>
      <c r="GMA35" s="84"/>
      <c r="GMB35" s="84"/>
      <c r="GMC35" s="84"/>
      <c r="GMD35" s="84"/>
      <c r="GME35" s="84"/>
      <c r="GMF35" s="84"/>
      <c r="GMG35" s="84"/>
      <c r="GMH35" s="84"/>
      <c r="GMI35" s="84"/>
      <c r="GMJ35" s="84"/>
      <c r="GMK35" s="84"/>
      <c r="GML35" s="84"/>
      <c r="GMM35" s="84"/>
      <c r="GMN35" s="84"/>
      <c r="GMO35" s="84"/>
      <c r="GMP35" s="84"/>
      <c r="GMQ35" s="84"/>
      <c r="GMR35" s="84"/>
      <c r="GMS35" s="84"/>
      <c r="GMT35" s="84"/>
      <c r="GMU35" s="84"/>
      <c r="GMV35" s="84"/>
      <c r="GMW35" s="84"/>
      <c r="GMX35" s="84"/>
      <c r="GMY35" s="84"/>
      <c r="GMZ35" s="84"/>
      <c r="GNA35" s="84"/>
      <c r="GNB35" s="84"/>
      <c r="GNC35" s="84"/>
      <c r="GND35" s="84"/>
      <c r="GNE35" s="84"/>
      <c r="GNF35" s="84"/>
      <c r="GNG35" s="84"/>
      <c r="GNH35" s="84"/>
      <c r="GNI35" s="84"/>
      <c r="GNJ35" s="84"/>
      <c r="GNK35" s="84"/>
      <c r="GNL35" s="84"/>
      <c r="GNM35" s="84"/>
      <c r="GNN35" s="84"/>
      <c r="GNO35" s="84"/>
      <c r="GNP35" s="84"/>
      <c r="GNQ35" s="84"/>
      <c r="GNR35" s="84"/>
      <c r="GNS35" s="84"/>
      <c r="GNT35" s="84"/>
      <c r="GNU35" s="84"/>
      <c r="GNV35" s="84"/>
      <c r="GNW35" s="84"/>
      <c r="GNX35" s="84"/>
      <c r="GNY35" s="84"/>
      <c r="GNZ35" s="84"/>
      <c r="GOA35" s="84"/>
      <c r="GOB35" s="84"/>
      <c r="GOC35" s="84"/>
      <c r="GOD35" s="84"/>
      <c r="GOE35" s="84"/>
      <c r="GOF35" s="84"/>
      <c r="GOG35" s="84"/>
      <c r="GOH35" s="84"/>
      <c r="GOI35" s="84"/>
      <c r="GOJ35" s="84"/>
      <c r="GOK35" s="84"/>
      <c r="GOL35" s="84"/>
      <c r="GOM35" s="84"/>
      <c r="GON35" s="84"/>
      <c r="GOO35" s="84"/>
      <c r="GOP35" s="84"/>
      <c r="GOQ35" s="84"/>
      <c r="GOR35" s="84"/>
      <c r="GOS35" s="84"/>
      <c r="GOT35" s="84"/>
      <c r="GOU35" s="84"/>
      <c r="GOV35" s="84"/>
      <c r="GOW35" s="84"/>
      <c r="GOX35" s="84"/>
      <c r="GOY35" s="84"/>
      <c r="GOZ35" s="84"/>
      <c r="GPA35" s="84"/>
      <c r="GPB35" s="84"/>
      <c r="GPC35" s="84"/>
      <c r="GPD35" s="84"/>
      <c r="GPE35" s="84"/>
      <c r="GPF35" s="84"/>
      <c r="GPG35" s="84"/>
      <c r="GPH35" s="84"/>
      <c r="GPI35" s="84"/>
      <c r="GPJ35" s="84"/>
      <c r="GPK35" s="84"/>
      <c r="GPL35" s="84"/>
      <c r="GPM35" s="84"/>
      <c r="GPN35" s="84"/>
      <c r="GPO35" s="84"/>
      <c r="GPP35" s="84"/>
      <c r="GPQ35" s="84"/>
      <c r="GPR35" s="84"/>
      <c r="GPS35" s="84"/>
      <c r="GPT35" s="84"/>
      <c r="GPU35" s="84"/>
      <c r="GPV35" s="84"/>
      <c r="GPW35" s="84"/>
      <c r="GPX35" s="84"/>
      <c r="GPY35" s="84"/>
      <c r="GPZ35" s="84"/>
      <c r="GQA35" s="84"/>
      <c r="GQB35" s="84"/>
      <c r="GQC35" s="84"/>
      <c r="GQD35" s="84"/>
      <c r="GQE35" s="84"/>
      <c r="GQF35" s="84"/>
      <c r="GQG35" s="84"/>
      <c r="GQH35" s="84"/>
      <c r="GQI35" s="84"/>
      <c r="GQJ35" s="84"/>
      <c r="GQK35" s="84"/>
      <c r="GQL35" s="84"/>
      <c r="GQM35" s="84"/>
      <c r="GQN35" s="84"/>
      <c r="GQO35" s="84"/>
      <c r="GQP35" s="84"/>
      <c r="GQQ35" s="84"/>
      <c r="GQR35" s="84"/>
      <c r="GQS35" s="84"/>
      <c r="GQT35" s="84"/>
      <c r="GQU35" s="84"/>
      <c r="GQV35" s="84"/>
      <c r="GQW35" s="84"/>
      <c r="GQX35" s="84"/>
      <c r="GQY35" s="84"/>
      <c r="GQZ35" s="84"/>
      <c r="GRA35" s="84"/>
      <c r="GRB35" s="84"/>
      <c r="GRC35" s="84"/>
      <c r="GRD35" s="84"/>
      <c r="GRE35" s="84"/>
      <c r="GRF35" s="84"/>
      <c r="GRG35" s="84"/>
      <c r="GRH35" s="84"/>
      <c r="GRI35" s="84"/>
      <c r="GRJ35" s="84"/>
      <c r="GRK35" s="84"/>
      <c r="GRL35" s="84"/>
      <c r="GRM35" s="84"/>
      <c r="GRN35" s="84"/>
      <c r="GRO35" s="84"/>
      <c r="GRP35" s="84"/>
      <c r="GRQ35" s="84"/>
      <c r="GRR35" s="84"/>
      <c r="GRS35" s="84"/>
      <c r="GRT35" s="84"/>
      <c r="GRU35" s="84"/>
      <c r="GRV35" s="84"/>
      <c r="GRW35" s="84"/>
      <c r="GRX35" s="84"/>
      <c r="GRY35" s="84"/>
      <c r="GRZ35" s="84"/>
      <c r="GSA35" s="84"/>
      <c r="GSB35" s="84"/>
      <c r="GSC35" s="84"/>
      <c r="GSD35" s="84"/>
      <c r="GSE35" s="84"/>
      <c r="GSF35" s="84"/>
      <c r="GSG35" s="84"/>
      <c r="GSH35" s="84"/>
      <c r="GSI35" s="84"/>
      <c r="GSJ35" s="84"/>
      <c r="GSK35" s="84"/>
      <c r="GSL35" s="84"/>
      <c r="GSM35" s="84"/>
      <c r="GSN35" s="84"/>
      <c r="GSO35" s="84"/>
      <c r="GSP35" s="84"/>
      <c r="GSQ35" s="84"/>
      <c r="GSR35" s="84"/>
      <c r="GSS35" s="84"/>
      <c r="GST35" s="84"/>
      <c r="GSU35" s="84"/>
      <c r="GSV35" s="84"/>
      <c r="GSW35" s="84"/>
      <c r="GSX35" s="84"/>
      <c r="GSY35" s="84"/>
      <c r="GSZ35" s="84"/>
      <c r="GTA35" s="84"/>
      <c r="GTB35" s="84"/>
      <c r="GTC35" s="84"/>
      <c r="GTD35" s="84"/>
      <c r="GTE35" s="84"/>
      <c r="GTF35" s="84"/>
      <c r="GTG35" s="84"/>
      <c r="GTH35" s="84"/>
      <c r="GTI35" s="84"/>
      <c r="GTJ35" s="84"/>
      <c r="GTK35" s="84"/>
      <c r="GTL35" s="84"/>
      <c r="GTM35" s="84"/>
      <c r="GTN35" s="84"/>
      <c r="GTO35" s="84"/>
      <c r="GTP35" s="84"/>
      <c r="GTQ35" s="84"/>
      <c r="GTR35" s="84"/>
      <c r="GTS35" s="84"/>
      <c r="GTT35" s="84"/>
      <c r="GTU35" s="84"/>
      <c r="GTV35" s="84"/>
      <c r="GTW35" s="84"/>
      <c r="GTX35" s="84"/>
      <c r="GTY35" s="84"/>
      <c r="GTZ35" s="84"/>
      <c r="GUA35" s="84"/>
      <c r="GUB35" s="84"/>
      <c r="GUC35" s="84"/>
      <c r="GUD35" s="84"/>
      <c r="GUE35" s="84"/>
      <c r="GUF35" s="84"/>
      <c r="GUG35" s="84"/>
      <c r="GUH35" s="84"/>
      <c r="GUI35" s="84"/>
      <c r="GUJ35" s="84"/>
      <c r="GUK35" s="84"/>
      <c r="GUL35" s="84"/>
      <c r="GUM35" s="84"/>
      <c r="GUN35" s="84"/>
      <c r="GUO35" s="84"/>
      <c r="GUP35" s="84"/>
      <c r="GUQ35" s="84"/>
      <c r="GUR35" s="84"/>
      <c r="GUS35" s="84"/>
      <c r="GUT35" s="84"/>
      <c r="GUU35" s="84"/>
      <c r="GUV35" s="84"/>
      <c r="GUW35" s="84"/>
      <c r="GUX35" s="84"/>
      <c r="GUY35" s="84"/>
      <c r="GUZ35" s="84"/>
      <c r="GVA35" s="84"/>
      <c r="GVB35" s="84"/>
      <c r="GVC35" s="84"/>
      <c r="GVD35" s="84"/>
      <c r="GVE35" s="84"/>
      <c r="GVF35" s="84"/>
      <c r="GVG35" s="84"/>
      <c r="GVH35" s="84"/>
      <c r="GVI35" s="84"/>
      <c r="GVJ35" s="84"/>
      <c r="GVK35" s="84"/>
      <c r="GVL35" s="84"/>
      <c r="GVM35" s="84"/>
      <c r="GVN35" s="84"/>
      <c r="GVO35" s="84"/>
      <c r="GVP35" s="84"/>
      <c r="GVQ35" s="84"/>
      <c r="GVR35" s="84"/>
      <c r="GVS35" s="84"/>
      <c r="GVT35" s="84"/>
      <c r="GVU35" s="84"/>
      <c r="GVV35" s="84"/>
      <c r="GVW35" s="84"/>
      <c r="GVX35" s="84"/>
      <c r="GVY35" s="84"/>
      <c r="GVZ35" s="84"/>
      <c r="GWA35" s="84"/>
      <c r="GWB35" s="84"/>
      <c r="GWC35" s="84"/>
      <c r="GWD35" s="84"/>
      <c r="GWE35" s="84"/>
      <c r="GWF35" s="84"/>
      <c r="GWG35" s="84"/>
      <c r="GWH35" s="84"/>
      <c r="GWI35" s="84"/>
      <c r="GWJ35" s="84"/>
      <c r="GWK35" s="84"/>
      <c r="GWL35" s="84"/>
      <c r="GWM35" s="84"/>
      <c r="GWN35" s="84"/>
      <c r="GWO35" s="84"/>
      <c r="GWP35" s="84"/>
      <c r="GWQ35" s="84"/>
      <c r="GWR35" s="84"/>
      <c r="GWS35" s="84"/>
      <c r="GWT35" s="84"/>
      <c r="GWU35" s="84"/>
      <c r="GWV35" s="84"/>
      <c r="GWW35" s="84"/>
      <c r="GWX35" s="84"/>
      <c r="GWY35" s="84"/>
      <c r="GWZ35" s="84"/>
      <c r="GXA35" s="84"/>
      <c r="GXB35" s="84"/>
      <c r="GXC35" s="84"/>
      <c r="GXD35" s="84"/>
      <c r="GXE35" s="84"/>
      <c r="GXF35" s="84"/>
      <c r="GXG35" s="84"/>
      <c r="GXH35" s="84"/>
      <c r="GXI35" s="84"/>
      <c r="GXJ35" s="84"/>
      <c r="GXK35" s="84"/>
      <c r="GXL35" s="84"/>
      <c r="GXM35" s="84"/>
      <c r="GXN35" s="84"/>
      <c r="GXO35" s="84"/>
      <c r="GXP35" s="84"/>
      <c r="GXQ35" s="84"/>
      <c r="GXR35" s="84"/>
      <c r="GXS35" s="84"/>
      <c r="GXT35" s="84"/>
      <c r="GXU35" s="84"/>
      <c r="GXV35" s="84"/>
      <c r="GXW35" s="84"/>
      <c r="GXX35" s="84"/>
      <c r="GXY35" s="84"/>
      <c r="GXZ35" s="84"/>
      <c r="GYA35" s="84"/>
      <c r="GYB35" s="84"/>
      <c r="GYC35" s="84"/>
      <c r="GYD35" s="84"/>
      <c r="GYE35" s="84"/>
      <c r="GYF35" s="84"/>
      <c r="GYG35" s="84"/>
      <c r="GYH35" s="84"/>
      <c r="GYI35" s="84"/>
      <c r="GYJ35" s="84"/>
      <c r="GYK35" s="84"/>
      <c r="GYL35" s="84"/>
      <c r="GYM35" s="84"/>
      <c r="GYN35" s="84"/>
      <c r="GYO35" s="84"/>
      <c r="GYP35" s="84"/>
      <c r="GYQ35" s="84"/>
      <c r="GYR35" s="84"/>
      <c r="GYS35" s="84"/>
      <c r="GYT35" s="84"/>
      <c r="GYU35" s="84"/>
      <c r="GYV35" s="84"/>
      <c r="GYW35" s="84"/>
      <c r="GYX35" s="84"/>
      <c r="GYY35" s="84"/>
      <c r="GYZ35" s="84"/>
      <c r="GZA35" s="84"/>
      <c r="GZB35" s="84"/>
      <c r="GZC35" s="84"/>
      <c r="GZD35" s="84"/>
      <c r="GZE35" s="84"/>
      <c r="GZF35" s="84"/>
      <c r="GZG35" s="84"/>
      <c r="GZH35" s="84"/>
      <c r="GZI35" s="84"/>
      <c r="GZJ35" s="84"/>
      <c r="GZK35" s="84"/>
      <c r="GZL35" s="84"/>
      <c r="GZM35" s="84"/>
      <c r="GZN35" s="84"/>
      <c r="GZO35" s="84"/>
      <c r="GZP35" s="84"/>
      <c r="GZQ35" s="84"/>
      <c r="GZR35" s="84"/>
      <c r="GZS35" s="84"/>
      <c r="GZT35" s="84"/>
      <c r="GZU35" s="84"/>
      <c r="GZV35" s="84"/>
      <c r="GZW35" s="84"/>
      <c r="GZX35" s="84"/>
      <c r="GZY35" s="84"/>
      <c r="GZZ35" s="84"/>
      <c r="HAA35" s="84"/>
      <c r="HAB35" s="84"/>
      <c r="HAC35" s="84"/>
      <c r="HAD35" s="84"/>
      <c r="HAE35" s="84"/>
      <c r="HAF35" s="84"/>
      <c r="HAG35" s="84"/>
      <c r="HAH35" s="84"/>
      <c r="HAI35" s="84"/>
      <c r="HAJ35" s="84"/>
      <c r="HAK35" s="84"/>
      <c r="HAL35" s="84"/>
      <c r="HAM35" s="84"/>
      <c r="HAN35" s="84"/>
      <c r="HAO35" s="84"/>
      <c r="HAP35" s="84"/>
      <c r="HAQ35" s="84"/>
      <c r="HAR35" s="84"/>
      <c r="HAS35" s="84"/>
      <c r="HAT35" s="84"/>
      <c r="HAU35" s="84"/>
      <c r="HAV35" s="84"/>
      <c r="HAW35" s="84"/>
      <c r="HAX35" s="84"/>
      <c r="HAY35" s="84"/>
      <c r="HAZ35" s="84"/>
      <c r="HBA35" s="84"/>
      <c r="HBB35" s="84"/>
      <c r="HBC35" s="84"/>
      <c r="HBD35" s="84"/>
      <c r="HBE35" s="84"/>
      <c r="HBF35" s="84"/>
      <c r="HBG35" s="84"/>
      <c r="HBH35" s="84"/>
      <c r="HBI35" s="84"/>
      <c r="HBJ35" s="84"/>
      <c r="HBK35" s="84"/>
      <c r="HBL35" s="84"/>
      <c r="HBM35" s="84"/>
      <c r="HBN35" s="84"/>
      <c r="HBO35" s="84"/>
      <c r="HBP35" s="84"/>
      <c r="HBQ35" s="84"/>
      <c r="HBR35" s="84"/>
      <c r="HBS35" s="84"/>
      <c r="HBT35" s="84"/>
      <c r="HBU35" s="84"/>
      <c r="HBV35" s="84"/>
      <c r="HBW35" s="84"/>
      <c r="HBX35" s="84"/>
      <c r="HBY35" s="84"/>
      <c r="HBZ35" s="84"/>
      <c r="HCA35" s="84"/>
      <c r="HCB35" s="84"/>
      <c r="HCC35" s="84"/>
      <c r="HCD35" s="84"/>
      <c r="HCE35" s="84"/>
      <c r="HCF35" s="84"/>
      <c r="HCG35" s="84"/>
      <c r="HCH35" s="84"/>
      <c r="HCI35" s="84"/>
      <c r="HCJ35" s="84"/>
      <c r="HCK35" s="84"/>
      <c r="HCL35" s="84"/>
      <c r="HCM35" s="84"/>
      <c r="HCN35" s="84"/>
      <c r="HCO35" s="84"/>
      <c r="HCP35" s="84"/>
      <c r="HCQ35" s="84"/>
      <c r="HCR35" s="84"/>
      <c r="HCS35" s="84"/>
      <c r="HCT35" s="84"/>
      <c r="HCU35" s="84"/>
      <c r="HCV35" s="84"/>
      <c r="HCW35" s="84"/>
      <c r="HCX35" s="84"/>
      <c r="HCY35" s="84"/>
      <c r="HCZ35" s="84"/>
      <c r="HDA35" s="84"/>
      <c r="HDB35" s="84"/>
      <c r="HDC35" s="84"/>
      <c r="HDD35" s="84"/>
      <c r="HDE35" s="84"/>
      <c r="HDF35" s="84"/>
      <c r="HDG35" s="84"/>
      <c r="HDH35" s="84"/>
      <c r="HDI35" s="84"/>
      <c r="HDJ35" s="84"/>
      <c r="HDK35" s="84"/>
      <c r="HDL35" s="84"/>
      <c r="HDM35" s="84"/>
      <c r="HDN35" s="84"/>
      <c r="HDO35" s="84"/>
      <c r="HDP35" s="84"/>
      <c r="HDQ35" s="84"/>
      <c r="HDR35" s="84"/>
      <c r="HDS35" s="84"/>
      <c r="HDT35" s="84"/>
      <c r="HDU35" s="84"/>
      <c r="HDV35" s="84"/>
      <c r="HDW35" s="84"/>
      <c r="HDX35" s="84"/>
      <c r="HDY35" s="84"/>
      <c r="HDZ35" s="84"/>
      <c r="HEA35" s="84"/>
      <c r="HEB35" s="84"/>
      <c r="HEC35" s="84"/>
      <c r="HED35" s="84"/>
      <c r="HEE35" s="84"/>
      <c r="HEF35" s="84"/>
      <c r="HEG35" s="84"/>
      <c r="HEH35" s="84"/>
      <c r="HEI35" s="84"/>
      <c r="HEJ35" s="84"/>
      <c r="HEK35" s="84"/>
      <c r="HEL35" s="84"/>
      <c r="HEM35" s="84"/>
      <c r="HEN35" s="84"/>
      <c r="HEO35" s="84"/>
      <c r="HEP35" s="84"/>
      <c r="HEQ35" s="84"/>
      <c r="HER35" s="84"/>
      <c r="HES35" s="84"/>
      <c r="HET35" s="84"/>
      <c r="HEU35" s="84"/>
      <c r="HEV35" s="84"/>
      <c r="HEW35" s="84"/>
      <c r="HEX35" s="84"/>
      <c r="HEY35" s="84"/>
      <c r="HEZ35" s="84"/>
      <c r="HFA35" s="84"/>
      <c r="HFB35" s="84"/>
      <c r="HFC35" s="84"/>
      <c r="HFD35" s="84"/>
      <c r="HFE35" s="84"/>
      <c r="HFF35" s="84"/>
      <c r="HFG35" s="84"/>
      <c r="HFH35" s="84"/>
      <c r="HFI35" s="84"/>
      <c r="HFJ35" s="84"/>
      <c r="HFK35" s="84"/>
      <c r="HFL35" s="84"/>
      <c r="HFM35" s="84"/>
      <c r="HFN35" s="84"/>
      <c r="HFO35" s="84"/>
      <c r="HFP35" s="84"/>
      <c r="HFQ35" s="84"/>
      <c r="HFR35" s="84"/>
      <c r="HFS35" s="84"/>
      <c r="HFT35" s="84"/>
      <c r="HFU35" s="84"/>
      <c r="HFV35" s="84"/>
      <c r="HFW35" s="84"/>
      <c r="HFX35" s="84"/>
      <c r="HFY35" s="84"/>
      <c r="HFZ35" s="84"/>
      <c r="HGA35" s="84"/>
      <c r="HGB35" s="84"/>
      <c r="HGC35" s="84"/>
      <c r="HGD35" s="84"/>
      <c r="HGE35" s="84"/>
      <c r="HGF35" s="84"/>
      <c r="HGG35" s="84"/>
      <c r="HGH35" s="84"/>
      <c r="HGI35" s="84"/>
      <c r="HGJ35" s="84"/>
      <c r="HGK35" s="84"/>
      <c r="HGL35" s="84"/>
      <c r="HGM35" s="84"/>
      <c r="HGN35" s="84"/>
      <c r="HGO35" s="84"/>
      <c r="HGP35" s="84"/>
      <c r="HGQ35" s="84"/>
      <c r="HGR35" s="84"/>
      <c r="HGS35" s="84"/>
      <c r="HGT35" s="84"/>
      <c r="HGU35" s="84"/>
      <c r="HGV35" s="84"/>
      <c r="HGW35" s="84"/>
      <c r="HGX35" s="84"/>
      <c r="HGY35" s="84"/>
      <c r="HGZ35" s="84"/>
      <c r="HHA35" s="84"/>
      <c r="HHB35" s="84"/>
      <c r="HHC35" s="84"/>
      <c r="HHD35" s="84"/>
      <c r="HHE35" s="84"/>
      <c r="HHF35" s="84"/>
      <c r="HHG35" s="84"/>
      <c r="HHH35" s="84"/>
      <c r="HHI35" s="84"/>
      <c r="HHJ35" s="84"/>
      <c r="HHK35" s="84"/>
      <c r="HHL35" s="84"/>
      <c r="HHM35" s="84"/>
      <c r="HHN35" s="84"/>
      <c r="HHO35" s="84"/>
      <c r="HHP35" s="84"/>
      <c r="HHQ35" s="84"/>
      <c r="HHR35" s="84"/>
      <c r="HHS35" s="84"/>
      <c r="HHT35" s="84"/>
      <c r="HHU35" s="84"/>
      <c r="HHV35" s="84"/>
      <c r="HHW35" s="84"/>
      <c r="HHX35" s="84"/>
      <c r="HHY35" s="84"/>
      <c r="HHZ35" s="84"/>
      <c r="HIA35" s="84"/>
      <c r="HIB35" s="84"/>
      <c r="HIC35" s="84"/>
      <c r="HID35" s="84"/>
      <c r="HIE35" s="84"/>
      <c r="HIF35" s="84"/>
      <c r="HIG35" s="84"/>
      <c r="HIH35" s="84"/>
      <c r="HII35" s="84"/>
      <c r="HIJ35" s="84"/>
      <c r="HIK35" s="84"/>
      <c r="HIL35" s="84"/>
      <c r="HIM35" s="84"/>
      <c r="HIN35" s="84"/>
      <c r="HIO35" s="84"/>
      <c r="HIP35" s="84"/>
      <c r="HIQ35" s="84"/>
      <c r="HIR35" s="84"/>
      <c r="HIS35" s="84"/>
      <c r="HIT35" s="84"/>
      <c r="HIU35" s="84"/>
      <c r="HIV35" s="84"/>
      <c r="HIW35" s="84"/>
      <c r="HIX35" s="84"/>
      <c r="HIY35" s="84"/>
      <c r="HIZ35" s="84"/>
      <c r="HJA35" s="84"/>
      <c r="HJB35" s="84"/>
      <c r="HJC35" s="84"/>
      <c r="HJD35" s="84"/>
      <c r="HJE35" s="84"/>
      <c r="HJF35" s="84"/>
      <c r="HJG35" s="84"/>
      <c r="HJH35" s="84"/>
      <c r="HJI35" s="84"/>
      <c r="HJJ35" s="84"/>
      <c r="HJK35" s="84"/>
      <c r="HJL35" s="84"/>
      <c r="HJM35" s="84"/>
      <c r="HJN35" s="84"/>
      <c r="HJO35" s="84"/>
      <c r="HJP35" s="84"/>
      <c r="HJQ35" s="84"/>
      <c r="HJR35" s="84"/>
      <c r="HJS35" s="84"/>
      <c r="HJT35" s="84"/>
      <c r="HJU35" s="84"/>
      <c r="HJV35" s="84"/>
      <c r="HJW35" s="84"/>
      <c r="HJX35" s="84"/>
      <c r="HJY35" s="84"/>
      <c r="HJZ35" s="84"/>
      <c r="HKA35" s="84"/>
      <c r="HKB35" s="84"/>
      <c r="HKC35" s="84"/>
      <c r="HKD35" s="84"/>
      <c r="HKE35" s="84"/>
      <c r="HKF35" s="84"/>
      <c r="HKG35" s="84"/>
      <c r="HKH35" s="84"/>
      <c r="HKI35" s="84"/>
      <c r="HKJ35" s="84"/>
      <c r="HKK35" s="84"/>
      <c r="HKL35" s="84"/>
      <c r="HKM35" s="84"/>
      <c r="HKN35" s="84"/>
      <c r="HKO35" s="84"/>
      <c r="HKP35" s="84"/>
      <c r="HKQ35" s="84"/>
      <c r="HKR35" s="84"/>
      <c r="HKS35" s="84"/>
      <c r="HKT35" s="84"/>
      <c r="HKU35" s="84"/>
      <c r="HKV35" s="84"/>
      <c r="HKW35" s="84"/>
      <c r="HKX35" s="84"/>
      <c r="HKY35" s="84"/>
      <c r="HKZ35" s="84"/>
      <c r="HLA35" s="84"/>
      <c r="HLB35" s="84"/>
      <c r="HLC35" s="84"/>
      <c r="HLD35" s="84"/>
      <c r="HLE35" s="84"/>
      <c r="HLF35" s="84"/>
      <c r="HLG35" s="84"/>
      <c r="HLH35" s="84"/>
      <c r="HLI35" s="84"/>
      <c r="HLJ35" s="84"/>
      <c r="HLK35" s="84"/>
      <c r="HLL35" s="84"/>
      <c r="HLM35" s="84"/>
      <c r="HLN35" s="84"/>
      <c r="HLO35" s="84"/>
      <c r="HLP35" s="84"/>
      <c r="HLQ35" s="84"/>
      <c r="HLR35" s="84"/>
      <c r="HLS35" s="84"/>
      <c r="HLT35" s="84"/>
      <c r="HLU35" s="84"/>
      <c r="HLV35" s="84"/>
      <c r="HLW35" s="84"/>
      <c r="HLX35" s="84"/>
      <c r="HLY35" s="84"/>
      <c r="HLZ35" s="84"/>
      <c r="HMA35" s="84"/>
      <c r="HMB35" s="84"/>
      <c r="HMC35" s="84"/>
      <c r="HMD35" s="84"/>
      <c r="HME35" s="84"/>
      <c r="HMF35" s="84"/>
      <c r="HMG35" s="84"/>
      <c r="HMH35" s="84"/>
      <c r="HMI35" s="84"/>
      <c r="HMJ35" s="84"/>
      <c r="HMK35" s="84"/>
      <c r="HML35" s="84"/>
      <c r="HMM35" s="84"/>
      <c r="HMN35" s="84"/>
      <c r="HMO35" s="84"/>
      <c r="HMP35" s="84"/>
      <c r="HMQ35" s="84"/>
      <c r="HMR35" s="84"/>
      <c r="HMS35" s="84"/>
      <c r="HMT35" s="84"/>
      <c r="HMU35" s="84"/>
      <c r="HMV35" s="84"/>
      <c r="HMW35" s="84"/>
      <c r="HMX35" s="84"/>
      <c r="HMY35" s="84"/>
      <c r="HMZ35" s="84"/>
      <c r="HNA35" s="84"/>
      <c r="HNB35" s="84"/>
      <c r="HNC35" s="84"/>
      <c r="HND35" s="84"/>
      <c r="HNE35" s="84"/>
      <c r="HNF35" s="84"/>
      <c r="HNG35" s="84"/>
      <c r="HNH35" s="84"/>
      <c r="HNI35" s="84"/>
      <c r="HNJ35" s="84"/>
      <c r="HNK35" s="84"/>
      <c r="HNL35" s="84"/>
      <c r="HNM35" s="84"/>
      <c r="HNN35" s="84"/>
      <c r="HNO35" s="84"/>
      <c r="HNP35" s="84"/>
      <c r="HNQ35" s="84"/>
      <c r="HNR35" s="84"/>
      <c r="HNS35" s="84"/>
      <c r="HNT35" s="84"/>
      <c r="HNU35" s="84"/>
      <c r="HNV35" s="84"/>
      <c r="HNW35" s="84"/>
      <c r="HNX35" s="84"/>
      <c r="HNY35" s="84"/>
      <c r="HNZ35" s="84"/>
      <c r="HOA35" s="84"/>
      <c r="HOB35" s="84"/>
      <c r="HOC35" s="84"/>
      <c r="HOD35" s="84"/>
      <c r="HOE35" s="84"/>
      <c r="HOF35" s="84"/>
      <c r="HOG35" s="84"/>
      <c r="HOH35" s="84"/>
      <c r="HOI35" s="84"/>
      <c r="HOJ35" s="84"/>
      <c r="HOK35" s="84"/>
      <c r="HOL35" s="84"/>
      <c r="HOM35" s="84"/>
      <c r="HON35" s="84"/>
      <c r="HOO35" s="84"/>
      <c r="HOP35" s="84"/>
      <c r="HOQ35" s="84"/>
      <c r="HOR35" s="84"/>
      <c r="HOS35" s="84"/>
      <c r="HOT35" s="84"/>
      <c r="HOU35" s="84"/>
      <c r="HOV35" s="84"/>
      <c r="HOW35" s="84"/>
      <c r="HOX35" s="84"/>
      <c r="HOY35" s="84"/>
      <c r="HOZ35" s="84"/>
      <c r="HPA35" s="84"/>
      <c r="HPB35" s="84"/>
      <c r="HPC35" s="84"/>
      <c r="HPD35" s="84"/>
      <c r="HPE35" s="84"/>
      <c r="HPF35" s="84"/>
      <c r="HPG35" s="84"/>
      <c r="HPH35" s="84"/>
      <c r="HPI35" s="84"/>
      <c r="HPJ35" s="84"/>
      <c r="HPK35" s="84"/>
      <c r="HPL35" s="84"/>
      <c r="HPM35" s="84"/>
      <c r="HPN35" s="84"/>
      <c r="HPO35" s="84"/>
      <c r="HPP35" s="84"/>
      <c r="HPQ35" s="84"/>
      <c r="HPR35" s="84"/>
      <c r="HPS35" s="84"/>
      <c r="HPT35" s="84"/>
      <c r="HPU35" s="84"/>
      <c r="HPV35" s="84"/>
      <c r="HPW35" s="84"/>
      <c r="HPX35" s="84"/>
      <c r="HPY35" s="84"/>
      <c r="HPZ35" s="84"/>
      <c r="HQA35" s="84"/>
      <c r="HQB35" s="84"/>
      <c r="HQC35" s="84"/>
      <c r="HQD35" s="84"/>
      <c r="HQE35" s="84"/>
      <c r="HQF35" s="84"/>
      <c r="HQG35" s="84"/>
      <c r="HQH35" s="84"/>
      <c r="HQI35" s="84"/>
      <c r="HQJ35" s="84"/>
      <c r="HQK35" s="84"/>
      <c r="HQL35" s="84"/>
      <c r="HQM35" s="84"/>
      <c r="HQN35" s="84"/>
      <c r="HQO35" s="84"/>
      <c r="HQP35" s="84"/>
      <c r="HQQ35" s="84"/>
      <c r="HQR35" s="84"/>
      <c r="HQS35" s="84"/>
      <c r="HQT35" s="84"/>
      <c r="HQU35" s="84"/>
      <c r="HQV35" s="84"/>
      <c r="HQW35" s="84"/>
      <c r="HQX35" s="84"/>
      <c r="HQY35" s="84"/>
      <c r="HQZ35" s="84"/>
      <c r="HRA35" s="84"/>
      <c r="HRB35" s="84"/>
      <c r="HRC35" s="84"/>
      <c r="HRD35" s="84"/>
      <c r="HRE35" s="84"/>
      <c r="HRF35" s="84"/>
      <c r="HRG35" s="84"/>
      <c r="HRH35" s="84"/>
      <c r="HRI35" s="84"/>
      <c r="HRJ35" s="84"/>
      <c r="HRK35" s="84"/>
      <c r="HRL35" s="84"/>
      <c r="HRM35" s="84"/>
      <c r="HRN35" s="84"/>
      <c r="HRO35" s="84"/>
      <c r="HRP35" s="84"/>
      <c r="HRQ35" s="84"/>
      <c r="HRR35" s="84"/>
      <c r="HRS35" s="84"/>
      <c r="HRT35" s="84"/>
      <c r="HRU35" s="84"/>
      <c r="HRV35" s="84"/>
      <c r="HRW35" s="84"/>
      <c r="HRX35" s="84"/>
      <c r="HRY35" s="84"/>
      <c r="HRZ35" s="84"/>
      <c r="HSA35" s="84"/>
      <c r="HSB35" s="84"/>
      <c r="HSC35" s="84"/>
      <c r="HSD35" s="84"/>
      <c r="HSE35" s="84"/>
      <c r="HSF35" s="84"/>
      <c r="HSG35" s="84"/>
      <c r="HSH35" s="84"/>
      <c r="HSI35" s="84"/>
      <c r="HSJ35" s="84"/>
      <c r="HSK35" s="84"/>
      <c r="HSL35" s="84"/>
      <c r="HSM35" s="84"/>
      <c r="HSN35" s="84"/>
      <c r="HSO35" s="84"/>
      <c r="HSP35" s="84"/>
      <c r="HSQ35" s="84"/>
      <c r="HSR35" s="84"/>
      <c r="HSS35" s="84"/>
      <c r="HST35" s="84"/>
      <c r="HSU35" s="84"/>
      <c r="HSV35" s="84"/>
      <c r="HSW35" s="84"/>
      <c r="HSX35" s="84"/>
      <c r="HSY35" s="84"/>
      <c r="HSZ35" s="84"/>
      <c r="HTA35" s="84"/>
      <c r="HTB35" s="84"/>
      <c r="HTC35" s="84"/>
      <c r="HTD35" s="84"/>
      <c r="HTE35" s="84"/>
      <c r="HTF35" s="84"/>
      <c r="HTG35" s="84"/>
      <c r="HTH35" s="84"/>
      <c r="HTI35" s="84"/>
      <c r="HTJ35" s="84"/>
      <c r="HTK35" s="84"/>
      <c r="HTL35" s="84"/>
      <c r="HTM35" s="84"/>
      <c r="HTN35" s="84"/>
      <c r="HTO35" s="84"/>
      <c r="HTP35" s="84"/>
      <c r="HTQ35" s="84"/>
      <c r="HTR35" s="84"/>
      <c r="HTS35" s="84"/>
      <c r="HTT35" s="84"/>
      <c r="HTU35" s="84"/>
      <c r="HTV35" s="84"/>
      <c r="HTW35" s="84"/>
      <c r="HTX35" s="84"/>
      <c r="HTY35" s="84"/>
      <c r="HTZ35" s="84"/>
      <c r="HUA35" s="84"/>
      <c r="HUB35" s="84"/>
      <c r="HUC35" s="84"/>
      <c r="HUD35" s="84"/>
      <c r="HUE35" s="84"/>
      <c r="HUF35" s="84"/>
      <c r="HUG35" s="84"/>
      <c r="HUH35" s="84"/>
      <c r="HUI35" s="84"/>
      <c r="HUJ35" s="84"/>
      <c r="HUK35" s="84"/>
      <c r="HUL35" s="84"/>
      <c r="HUM35" s="84"/>
      <c r="HUN35" s="84"/>
      <c r="HUO35" s="84"/>
      <c r="HUP35" s="84"/>
      <c r="HUQ35" s="84"/>
      <c r="HUR35" s="84"/>
      <c r="HUS35" s="84"/>
      <c r="HUT35" s="84"/>
      <c r="HUU35" s="84"/>
      <c r="HUV35" s="84"/>
      <c r="HUW35" s="84"/>
      <c r="HUX35" s="84"/>
      <c r="HUY35" s="84"/>
      <c r="HUZ35" s="84"/>
      <c r="HVA35" s="84"/>
      <c r="HVB35" s="84"/>
      <c r="HVC35" s="84"/>
      <c r="HVD35" s="84"/>
      <c r="HVE35" s="84"/>
      <c r="HVF35" s="84"/>
      <c r="HVG35" s="84"/>
      <c r="HVH35" s="84"/>
      <c r="HVI35" s="84"/>
      <c r="HVJ35" s="84"/>
      <c r="HVK35" s="84"/>
      <c r="HVL35" s="84"/>
      <c r="HVM35" s="84"/>
      <c r="HVN35" s="84"/>
      <c r="HVO35" s="84"/>
      <c r="HVP35" s="84"/>
      <c r="HVQ35" s="84"/>
      <c r="HVR35" s="84"/>
      <c r="HVS35" s="84"/>
      <c r="HVT35" s="84"/>
      <c r="HVU35" s="84"/>
      <c r="HVV35" s="84"/>
      <c r="HVW35" s="84"/>
      <c r="HVX35" s="84"/>
      <c r="HVY35" s="84"/>
      <c r="HVZ35" s="84"/>
      <c r="HWA35" s="84"/>
      <c r="HWB35" s="84"/>
      <c r="HWC35" s="84"/>
      <c r="HWD35" s="84"/>
      <c r="HWE35" s="84"/>
      <c r="HWF35" s="84"/>
      <c r="HWG35" s="84"/>
      <c r="HWH35" s="84"/>
      <c r="HWI35" s="84"/>
      <c r="HWJ35" s="84"/>
      <c r="HWK35" s="84"/>
      <c r="HWL35" s="84"/>
      <c r="HWM35" s="84"/>
      <c r="HWN35" s="84"/>
      <c r="HWO35" s="84"/>
      <c r="HWP35" s="84"/>
      <c r="HWQ35" s="84"/>
      <c r="HWR35" s="84"/>
      <c r="HWS35" s="84"/>
      <c r="HWT35" s="84"/>
      <c r="HWU35" s="84"/>
      <c r="HWV35" s="84"/>
      <c r="HWW35" s="84"/>
      <c r="HWX35" s="84"/>
      <c r="HWY35" s="84"/>
      <c r="HWZ35" s="84"/>
      <c r="HXA35" s="84"/>
      <c r="HXB35" s="84"/>
      <c r="HXC35" s="84"/>
      <c r="HXD35" s="84"/>
      <c r="HXE35" s="84"/>
      <c r="HXF35" s="84"/>
      <c r="HXG35" s="84"/>
      <c r="HXH35" s="84"/>
      <c r="HXI35" s="84"/>
      <c r="HXJ35" s="84"/>
      <c r="HXK35" s="84"/>
      <c r="HXL35" s="84"/>
      <c r="HXM35" s="84"/>
      <c r="HXN35" s="84"/>
      <c r="HXO35" s="84"/>
      <c r="HXP35" s="84"/>
      <c r="HXQ35" s="84"/>
      <c r="HXR35" s="84"/>
      <c r="HXS35" s="84"/>
      <c r="HXT35" s="84"/>
      <c r="HXU35" s="84"/>
      <c r="HXV35" s="84"/>
      <c r="HXW35" s="84"/>
      <c r="HXX35" s="84"/>
      <c r="HXY35" s="84"/>
      <c r="HXZ35" s="84"/>
      <c r="HYA35" s="84"/>
      <c r="HYB35" s="84"/>
      <c r="HYC35" s="84"/>
      <c r="HYD35" s="84"/>
      <c r="HYE35" s="84"/>
      <c r="HYF35" s="84"/>
      <c r="HYG35" s="84"/>
      <c r="HYH35" s="84"/>
      <c r="HYI35" s="84"/>
      <c r="HYJ35" s="84"/>
      <c r="HYK35" s="84"/>
      <c r="HYL35" s="84"/>
      <c r="HYM35" s="84"/>
      <c r="HYN35" s="84"/>
      <c r="HYO35" s="84"/>
      <c r="HYP35" s="84"/>
      <c r="HYQ35" s="84"/>
      <c r="HYR35" s="84"/>
      <c r="HYS35" s="84"/>
      <c r="HYT35" s="84"/>
      <c r="HYU35" s="84"/>
      <c r="HYV35" s="84"/>
      <c r="HYW35" s="84"/>
      <c r="HYX35" s="84"/>
      <c r="HYY35" s="84"/>
      <c r="HYZ35" s="84"/>
      <c r="HZA35" s="84"/>
      <c r="HZB35" s="84"/>
      <c r="HZC35" s="84"/>
      <c r="HZD35" s="84"/>
      <c r="HZE35" s="84"/>
      <c r="HZF35" s="84"/>
      <c r="HZG35" s="84"/>
      <c r="HZH35" s="84"/>
      <c r="HZI35" s="84"/>
      <c r="HZJ35" s="84"/>
      <c r="HZK35" s="84"/>
      <c r="HZL35" s="84"/>
      <c r="HZM35" s="84"/>
      <c r="HZN35" s="84"/>
      <c r="HZO35" s="84"/>
      <c r="HZP35" s="84"/>
      <c r="HZQ35" s="84"/>
      <c r="HZR35" s="84"/>
      <c r="HZS35" s="84"/>
      <c r="HZT35" s="84"/>
      <c r="HZU35" s="84"/>
      <c r="HZV35" s="84"/>
      <c r="HZW35" s="84"/>
      <c r="HZX35" s="84"/>
      <c r="HZY35" s="84"/>
      <c r="HZZ35" s="84"/>
      <c r="IAA35" s="84"/>
      <c r="IAB35" s="84"/>
      <c r="IAC35" s="84"/>
      <c r="IAD35" s="84"/>
      <c r="IAE35" s="84"/>
      <c r="IAF35" s="84"/>
      <c r="IAG35" s="84"/>
      <c r="IAH35" s="84"/>
      <c r="IAI35" s="84"/>
      <c r="IAJ35" s="84"/>
      <c r="IAK35" s="84"/>
      <c r="IAL35" s="84"/>
      <c r="IAM35" s="84"/>
      <c r="IAN35" s="84"/>
      <c r="IAO35" s="84"/>
      <c r="IAP35" s="84"/>
      <c r="IAQ35" s="84"/>
      <c r="IAR35" s="84"/>
      <c r="IAS35" s="84"/>
      <c r="IAT35" s="84"/>
      <c r="IAU35" s="84"/>
      <c r="IAV35" s="84"/>
      <c r="IAW35" s="84"/>
      <c r="IAX35" s="84"/>
      <c r="IAY35" s="84"/>
      <c r="IAZ35" s="84"/>
      <c r="IBA35" s="84"/>
      <c r="IBB35" s="84"/>
      <c r="IBC35" s="84"/>
      <c r="IBD35" s="84"/>
      <c r="IBE35" s="84"/>
      <c r="IBF35" s="84"/>
      <c r="IBG35" s="84"/>
      <c r="IBH35" s="84"/>
      <c r="IBI35" s="84"/>
      <c r="IBJ35" s="84"/>
      <c r="IBK35" s="84"/>
      <c r="IBL35" s="84"/>
      <c r="IBM35" s="84"/>
      <c r="IBN35" s="84"/>
      <c r="IBO35" s="84"/>
      <c r="IBP35" s="84"/>
      <c r="IBQ35" s="84"/>
      <c r="IBR35" s="84"/>
      <c r="IBS35" s="84"/>
      <c r="IBT35" s="84"/>
      <c r="IBU35" s="84"/>
      <c r="IBV35" s="84"/>
      <c r="IBW35" s="84"/>
      <c r="IBX35" s="84"/>
      <c r="IBY35" s="84"/>
      <c r="IBZ35" s="84"/>
      <c r="ICA35" s="84"/>
      <c r="ICB35" s="84"/>
      <c r="ICC35" s="84"/>
      <c r="ICD35" s="84"/>
      <c r="ICE35" s="84"/>
      <c r="ICF35" s="84"/>
      <c r="ICG35" s="84"/>
      <c r="ICH35" s="84"/>
      <c r="ICI35" s="84"/>
      <c r="ICJ35" s="84"/>
      <c r="ICK35" s="84"/>
      <c r="ICL35" s="84"/>
      <c r="ICM35" s="84"/>
      <c r="ICN35" s="84"/>
      <c r="ICO35" s="84"/>
      <c r="ICP35" s="84"/>
      <c r="ICQ35" s="84"/>
      <c r="ICR35" s="84"/>
      <c r="ICS35" s="84"/>
      <c r="ICT35" s="84"/>
      <c r="ICU35" s="84"/>
      <c r="ICV35" s="84"/>
      <c r="ICW35" s="84"/>
      <c r="ICX35" s="84"/>
      <c r="ICY35" s="84"/>
      <c r="ICZ35" s="84"/>
      <c r="IDA35" s="84"/>
      <c r="IDB35" s="84"/>
      <c r="IDC35" s="84"/>
      <c r="IDD35" s="84"/>
      <c r="IDE35" s="84"/>
      <c r="IDF35" s="84"/>
      <c r="IDG35" s="84"/>
      <c r="IDH35" s="84"/>
      <c r="IDI35" s="84"/>
      <c r="IDJ35" s="84"/>
      <c r="IDK35" s="84"/>
      <c r="IDL35" s="84"/>
      <c r="IDM35" s="84"/>
      <c r="IDN35" s="84"/>
      <c r="IDO35" s="84"/>
      <c r="IDP35" s="84"/>
      <c r="IDQ35" s="84"/>
      <c r="IDR35" s="84"/>
      <c r="IDS35" s="84"/>
      <c r="IDT35" s="84"/>
      <c r="IDU35" s="84"/>
      <c r="IDV35" s="84"/>
      <c r="IDW35" s="84"/>
      <c r="IDX35" s="84"/>
      <c r="IDY35" s="84"/>
      <c r="IDZ35" s="84"/>
      <c r="IEA35" s="84"/>
      <c r="IEB35" s="84"/>
      <c r="IEC35" s="84"/>
      <c r="IED35" s="84"/>
      <c r="IEE35" s="84"/>
      <c r="IEF35" s="84"/>
      <c r="IEG35" s="84"/>
      <c r="IEH35" s="84"/>
      <c r="IEI35" s="84"/>
      <c r="IEJ35" s="84"/>
      <c r="IEK35" s="84"/>
      <c r="IEL35" s="84"/>
      <c r="IEM35" s="84"/>
      <c r="IEN35" s="84"/>
      <c r="IEO35" s="84"/>
      <c r="IEP35" s="84"/>
      <c r="IEQ35" s="84"/>
      <c r="IER35" s="84"/>
      <c r="IES35" s="84"/>
      <c r="IET35" s="84"/>
      <c r="IEU35" s="84"/>
      <c r="IEV35" s="84"/>
      <c r="IEW35" s="84"/>
      <c r="IEX35" s="84"/>
      <c r="IEY35" s="84"/>
      <c r="IEZ35" s="84"/>
      <c r="IFA35" s="84"/>
      <c r="IFB35" s="84"/>
      <c r="IFC35" s="84"/>
      <c r="IFD35" s="84"/>
      <c r="IFE35" s="84"/>
      <c r="IFF35" s="84"/>
      <c r="IFG35" s="84"/>
      <c r="IFH35" s="84"/>
      <c r="IFI35" s="84"/>
      <c r="IFJ35" s="84"/>
      <c r="IFK35" s="84"/>
      <c r="IFL35" s="84"/>
      <c r="IFM35" s="84"/>
      <c r="IFN35" s="84"/>
      <c r="IFO35" s="84"/>
      <c r="IFP35" s="84"/>
      <c r="IFQ35" s="84"/>
      <c r="IFR35" s="84"/>
      <c r="IFS35" s="84"/>
      <c r="IFT35" s="84"/>
      <c r="IFU35" s="84"/>
      <c r="IFV35" s="84"/>
      <c r="IFW35" s="84"/>
      <c r="IFX35" s="84"/>
      <c r="IFY35" s="84"/>
      <c r="IFZ35" s="84"/>
      <c r="IGA35" s="84"/>
      <c r="IGB35" s="84"/>
      <c r="IGC35" s="84"/>
      <c r="IGD35" s="84"/>
      <c r="IGE35" s="84"/>
      <c r="IGF35" s="84"/>
      <c r="IGG35" s="84"/>
      <c r="IGH35" s="84"/>
      <c r="IGI35" s="84"/>
      <c r="IGJ35" s="84"/>
      <c r="IGK35" s="84"/>
      <c r="IGL35" s="84"/>
      <c r="IGM35" s="84"/>
      <c r="IGN35" s="84"/>
      <c r="IGO35" s="84"/>
      <c r="IGP35" s="84"/>
      <c r="IGQ35" s="84"/>
      <c r="IGR35" s="84"/>
      <c r="IGS35" s="84"/>
      <c r="IGT35" s="84"/>
      <c r="IGU35" s="84"/>
      <c r="IGV35" s="84"/>
      <c r="IGW35" s="84"/>
      <c r="IGX35" s="84"/>
      <c r="IGY35" s="84"/>
      <c r="IGZ35" s="84"/>
      <c r="IHA35" s="84"/>
      <c r="IHB35" s="84"/>
      <c r="IHC35" s="84"/>
      <c r="IHD35" s="84"/>
      <c r="IHE35" s="84"/>
      <c r="IHF35" s="84"/>
      <c r="IHG35" s="84"/>
      <c r="IHH35" s="84"/>
      <c r="IHI35" s="84"/>
      <c r="IHJ35" s="84"/>
      <c r="IHK35" s="84"/>
      <c r="IHL35" s="84"/>
      <c r="IHM35" s="84"/>
      <c r="IHN35" s="84"/>
      <c r="IHO35" s="84"/>
      <c r="IHP35" s="84"/>
      <c r="IHQ35" s="84"/>
      <c r="IHR35" s="84"/>
      <c r="IHS35" s="84"/>
      <c r="IHT35" s="84"/>
      <c r="IHU35" s="84"/>
      <c r="IHV35" s="84"/>
      <c r="IHW35" s="84"/>
      <c r="IHX35" s="84"/>
      <c r="IHY35" s="84"/>
      <c r="IHZ35" s="84"/>
      <c r="IIA35" s="84"/>
      <c r="IIB35" s="84"/>
      <c r="IIC35" s="84"/>
      <c r="IID35" s="84"/>
      <c r="IIE35" s="84"/>
      <c r="IIF35" s="84"/>
      <c r="IIG35" s="84"/>
      <c r="IIH35" s="84"/>
      <c r="III35" s="84"/>
      <c r="IIJ35" s="84"/>
      <c r="IIK35" s="84"/>
      <c r="IIL35" s="84"/>
      <c r="IIM35" s="84"/>
      <c r="IIN35" s="84"/>
      <c r="IIO35" s="84"/>
      <c r="IIP35" s="84"/>
      <c r="IIQ35" s="84"/>
      <c r="IIR35" s="84"/>
      <c r="IIS35" s="84"/>
      <c r="IIT35" s="84"/>
      <c r="IIU35" s="84"/>
      <c r="IIV35" s="84"/>
      <c r="IIW35" s="84"/>
      <c r="IIX35" s="84"/>
      <c r="IIY35" s="84"/>
      <c r="IIZ35" s="84"/>
      <c r="IJA35" s="84"/>
      <c r="IJB35" s="84"/>
      <c r="IJC35" s="84"/>
      <c r="IJD35" s="84"/>
      <c r="IJE35" s="84"/>
      <c r="IJF35" s="84"/>
      <c r="IJG35" s="84"/>
      <c r="IJH35" s="84"/>
      <c r="IJI35" s="84"/>
      <c r="IJJ35" s="84"/>
      <c r="IJK35" s="84"/>
      <c r="IJL35" s="84"/>
      <c r="IJM35" s="84"/>
      <c r="IJN35" s="84"/>
      <c r="IJO35" s="84"/>
      <c r="IJP35" s="84"/>
      <c r="IJQ35" s="84"/>
      <c r="IJR35" s="84"/>
      <c r="IJS35" s="84"/>
      <c r="IJT35" s="84"/>
      <c r="IJU35" s="84"/>
      <c r="IJV35" s="84"/>
      <c r="IJW35" s="84"/>
      <c r="IJX35" s="84"/>
      <c r="IJY35" s="84"/>
      <c r="IJZ35" s="84"/>
      <c r="IKA35" s="84"/>
      <c r="IKB35" s="84"/>
      <c r="IKC35" s="84"/>
      <c r="IKD35" s="84"/>
      <c r="IKE35" s="84"/>
      <c r="IKF35" s="84"/>
      <c r="IKG35" s="84"/>
      <c r="IKH35" s="84"/>
      <c r="IKI35" s="84"/>
      <c r="IKJ35" s="84"/>
      <c r="IKK35" s="84"/>
      <c r="IKL35" s="84"/>
      <c r="IKM35" s="84"/>
      <c r="IKN35" s="84"/>
      <c r="IKO35" s="84"/>
      <c r="IKP35" s="84"/>
      <c r="IKQ35" s="84"/>
      <c r="IKR35" s="84"/>
      <c r="IKS35" s="84"/>
      <c r="IKT35" s="84"/>
      <c r="IKU35" s="84"/>
      <c r="IKV35" s="84"/>
      <c r="IKW35" s="84"/>
      <c r="IKX35" s="84"/>
      <c r="IKY35" s="84"/>
      <c r="IKZ35" s="84"/>
      <c r="ILA35" s="84"/>
      <c r="ILB35" s="84"/>
      <c r="ILC35" s="84"/>
      <c r="ILD35" s="84"/>
      <c r="ILE35" s="84"/>
      <c r="ILF35" s="84"/>
      <c r="ILG35" s="84"/>
      <c r="ILH35" s="84"/>
      <c r="ILI35" s="84"/>
      <c r="ILJ35" s="84"/>
      <c r="ILK35" s="84"/>
      <c r="ILL35" s="84"/>
      <c r="ILM35" s="84"/>
      <c r="ILN35" s="84"/>
      <c r="ILO35" s="84"/>
      <c r="ILP35" s="84"/>
      <c r="ILQ35" s="84"/>
      <c r="ILR35" s="84"/>
      <c r="ILS35" s="84"/>
      <c r="ILT35" s="84"/>
      <c r="ILU35" s="84"/>
      <c r="ILV35" s="84"/>
      <c r="ILW35" s="84"/>
      <c r="ILX35" s="84"/>
      <c r="ILY35" s="84"/>
      <c r="ILZ35" s="84"/>
      <c r="IMA35" s="84"/>
      <c r="IMB35" s="84"/>
      <c r="IMC35" s="84"/>
      <c r="IMD35" s="84"/>
      <c r="IME35" s="84"/>
      <c r="IMF35" s="84"/>
      <c r="IMG35" s="84"/>
      <c r="IMH35" s="84"/>
      <c r="IMI35" s="84"/>
      <c r="IMJ35" s="84"/>
      <c r="IMK35" s="84"/>
      <c r="IML35" s="84"/>
      <c r="IMM35" s="84"/>
      <c r="IMN35" s="84"/>
      <c r="IMO35" s="84"/>
      <c r="IMP35" s="84"/>
      <c r="IMQ35" s="84"/>
      <c r="IMR35" s="84"/>
      <c r="IMS35" s="84"/>
      <c r="IMT35" s="84"/>
      <c r="IMU35" s="84"/>
      <c r="IMV35" s="84"/>
      <c r="IMW35" s="84"/>
      <c r="IMX35" s="84"/>
      <c r="IMY35" s="84"/>
      <c r="IMZ35" s="84"/>
      <c r="INA35" s="84"/>
      <c r="INB35" s="84"/>
      <c r="INC35" s="84"/>
      <c r="IND35" s="84"/>
      <c r="INE35" s="84"/>
      <c r="INF35" s="84"/>
      <c r="ING35" s="84"/>
      <c r="INH35" s="84"/>
      <c r="INI35" s="84"/>
      <c r="INJ35" s="84"/>
      <c r="INK35" s="84"/>
      <c r="INL35" s="84"/>
      <c r="INM35" s="84"/>
      <c r="INN35" s="84"/>
      <c r="INO35" s="84"/>
      <c r="INP35" s="84"/>
      <c r="INQ35" s="84"/>
      <c r="INR35" s="84"/>
      <c r="INS35" s="84"/>
      <c r="INT35" s="84"/>
      <c r="INU35" s="84"/>
      <c r="INV35" s="84"/>
      <c r="INW35" s="84"/>
      <c r="INX35" s="84"/>
      <c r="INY35" s="84"/>
      <c r="INZ35" s="84"/>
      <c r="IOA35" s="84"/>
      <c r="IOB35" s="84"/>
      <c r="IOC35" s="84"/>
      <c r="IOD35" s="84"/>
      <c r="IOE35" s="84"/>
      <c r="IOF35" s="84"/>
      <c r="IOG35" s="84"/>
      <c r="IOH35" s="84"/>
      <c r="IOI35" s="84"/>
      <c r="IOJ35" s="84"/>
      <c r="IOK35" s="84"/>
      <c r="IOL35" s="84"/>
      <c r="IOM35" s="84"/>
      <c r="ION35" s="84"/>
      <c r="IOO35" s="84"/>
      <c r="IOP35" s="84"/>
      <c r="IOQ35" s="84"/>
      <c r="IOR35" s="84"/>
      <c r="IOS35" s="84"/>
      <c r="IOT35" s="84"/>
      <c r="IOU35" s="84"/>
      <c r="IOV35" s="84"/>
      <c r="IOW35" s="84"/>
      <c r="IOX35" s="84"/>
      <c r="IOY35" s="84"/>
      <c r="IOZ35" s="84"/>
      <c r="IPA35" s="84"/>
      <c r="IPB35" s="84"/>
      <c r="IPC35" s="84"/>
      <c r="IPD35" s="84"/>
      <c r="IPE35" s="84"/>
      <c r="IPF35" s="84"/>
      <c r="IPG35" s="84"/>
      <c r="IPH35" s="84"/>
      <c r="IPI35" s="84"/>
      <c r="IPJ35" s="84"/>
      <c r="IPK35" s="84"/>
      <c r="IPL35" s="84"/>
      <c r="IPM35" s="84"/>
      <c r="IPN35" s="84"/>
      <c r="IPO35" s="84"/>
      <c r="IPP35" s="84"/>
      <c r="IPQ35" s="84"/>
      <c r="IPR35" s="84"/>
      <c r="IPS35" s="84"/>
      <c r="IPT35" s="84"/>
      <c r="IPU35" s="84"/>
      <c r="IPV35" s="84"/>
      <c r="IPW35" s="84"/>
      <c r="IPX35" s="84"/>
      <c r="IPY35" s="84"/>
      <c r="IPZ35" s="84"/>
      <c r="IQA35" s="84"/>
      <c r="IQB35" s="84"/>
      <c r="IQC35" s="84"/>
      <c r="IQD35" s="84"/>
      <c r="IQE35" s="84"/>
      <c r="IQF35" s="84"/>
      <c r="IQG35" s="84"/>
      <c r="IQH35" s="84"/>
      <c r="IQI35" s="84"/>
      <c r="IQJ35" s="84"/>
      <c r="IQK35" s="84"/>
      <c r="IQL35" s="84"/>
      <c r="IQM35" s="84"/>
      <c r="IQN35" s="84"/>
      <c r="IQO35" s="84"/>
      <c r="IQP35" s="84"/>
      <c r="IQQ35" s="84"/>
      <c r="IQR35" s="84"/>
      <c r="IQS35" s="84"/>
      <c r="IQT35" s="84"/>
      <c r="IQU35" s="84"/>
      <c r="IQV35" s="84"/>
      <c r="IQW35" s="84"/>
      <c r="IQX35" s="84"/>
      <c r="IQY35" s="84"/>
      <c r="IQZ35" s="84"/>
      <c r="IRA35" s="84"/>
      <c r="IRB35" s="84"/>
      <c r="IRC35" s="84"/>
      <c r="IRD35" s="84"/>
      <c r="IRE35" s="84"/>
      <c r="IRF35" s="84"/>
      <c r="IRG35" s="84"/>
      <c r="IRH35" s="84"/>
      <c r="IRI35" s="84"/>
      <c r="IRJ35" s="84"/>
      <c r="IRK35" s="84"/>
      <c r="IRL35" s="84"/>
      <c r="IRM35" s="84"/>
      <c r="IRN35" s="84"/>
      <c r="IRO35" s="84"/>
      <c r="IRP35" s="84"/>
      <c r="IRQ35" s="84"/>
      <c r="IRR35" s="84"/>
      <c r="IRS35" s="84"/>
      <c r="IRT35" s="84"/>
      <c r="IRU35" s="84"/>
      <c r="IRV35" s="84"/>
      <c r="IRW35" s="84"/>
      <c r="IRX35" s="84"/>
      <c r="IRY35" s="84"/>
      <c r="IRZ35" s="84"/>
      <c r="ISA35" s="84"/>
      <c r="ISB35" s="84"/>
      <c r="ISC35" s="84"/>
      <c r="ISD35" s="84"/>
      <c r="ISE35" s="84"/>
      <c r="ISF35" s="84"/>
      <c r="ISG35" s="84"/>
      <c r="ISH35" s="84"/>
      <c r="ISI35" s="84"/>
      <c r="ISJ35" s="84"/>
      <c r="ISK35" s="84"/>
      <c r="ISL35" s="84"/>
      <c r="ISM35" s="84"/>
      <c r="ISN35" s="84"/>
      <c r="ISO35" s="84"/>
      <c r="ISP35" s="84"/>
      <c r="ISQ35" s="84"/>
      <c r="ISR35" s="84"/>
      <c r="ISS35" s="84"/>
      <c r="IST35" s="84"/>
      <c r="ISU35" s="84"/>
      <c r="ISV35" s="84"/>
      <c r="ISW35" s="84"/>
      <c r="ISX35" s="84"/>
      <c r="ISY35" s="84"/>
      <c r="ISZ35" s="84"/>
      <c r="ITA35" s="84"/>
      <c r="ITB35" s="84"/>
      <c r="ITC35" s="84"/>
      <c r="ITD35" s="84"/>
      <c r="ITE35" s="84"/>
      <c r="ITF35" s="84"/>
      <c r="ITG35" s="84"/>
      <c r="ITH35" s="84"/>
      <c r="ITI35" s="84"/>
      <c r="ITJ35" s="84"/>
      <c r="ITK35" s="84"/>
      <c r="ITL35" s="84"/>
      <c r="ITM35" s="84"/>
      <c r="ITN35" s="84"/>
      <c r="ITO35" s="84"/>
      <c r="ITP35" s="84"/>
      <c r="ITQ35" s="84"/>
      <c r="ITR35" s="84"/>
      <c r="ITS35" s="84"/>
      <c r="ITT35" s="84"/>
      <c r="ITU35" s="84"/>
      <c r="ITV35" s="84"/>
      <c r="ITW35" s="84"/>
      <c r="ITX35" s="84"/>
      <c r="ITY35" s="84"/>
      <c r="ITZ35" s="84"/>
      <c r="IUA35" s="84"/>
      <c r="IUB35" s="84"/>
      <c r="IUC35" s="84"/>
      <c r="IUD35" s="84"/>
      <c r="IUE35" s="84"/>
      <c r="IUF35" s="84"/>
      <c r="IUG35" s="84"/>
      <c r="IUH35" s="84"/>
      <c r="IUI35" s="84"/>
      <c r="IUJ35" s="84"/>
      <c r="IUK35" s="84"/>
      <c r="IUL35" s="84"/>
      <c r="IUM35" s="84"/>
      <c r="IUN35" s="84"/>
      <c r="IUO35" s="84"/>
      <c r="IUP35" s="84"/>
      <c r="IUQ35" s="84"/>
      <c r="IUR35" s="84"/>
      <c r="IUS35" s="84"/>
      <c r="IUT35" s="84"/>
      <c r="IUU35" s="84"/>
      <c r="IUV35" s="84"/>
      <c r="IUW35" s="84"/>
      <c r="IUX35" s="84"/>
      <c r="IUY35" s="84"/>
      <c r="IUZ35" s="84"/>
      <c r="IVA35" s="84"/>
      <c r="IVB35" s="84"/>
      <c r="IVC35" s="84"/>
      <c r="IVD35" s="84"/>
      <c r="IVE35" s="84"/>
      <c r="IVF35" s="84"/>
      <c r="IVG35" s="84"/>
      <c r="IVH35" s="84"/>
      <c r="IVI35" s="84"/>
      <c r="IVJ35" s="84"/>
      <c r="IVK35" s="84"/>
      <c r="IVL35" s="84"/>
      <c r="IVM35" s="84"/>
      <c r="IVN35" s="84"/>
      <c r="IVO35" s="84"/>
      <c r="IVP35" s="84"/>
      <c r="IVQ35" s="84"/>
      <c r="IVR35" s="84"/>
      <c r="IVS35" s="84"/>
      <c r="IVT35" s="84"/>
      <c r="IVU35" s="84"/>
      <c r="IVV35" s="84"/>
      <c r="IVW35" s="84"/>
      <c r="IVX35" s="84"/>
      <c r="IVY35" s="84"/>
      <c r="IVZ35" s="84"/>
      <c r="IWA35" s="84"/>
      <c r="IWB35" s="84"/>
      <c r="IWC35" s="84"/>
      <c r="IWD35" s="84"/>
      <c r="IWE35" s="84"/>
      <c r="IWF35" s="84"/>
      <c r="IWG35" s="84"/>
      <c r="IWH35" s="84"/>
      <c r="IWI35" s="84"/>
      <c r="IWJ35" s="84"/>
      <c r="IWK35" s="84"/>
      <c r="IWL35" s="84"/>
      <c r="IWM35" s="84"/>
      <c r="IWN35" s="84"/>
      <c r="IWO35" s="84"/>
      <c r="IWP35" s="84"/>
      <c r="IWQ35" s="84"/>
      <c r="IWR35" s="84"/>
      <c r="IWS35" s="84"/>
      <c r="IWT35" s="84"/>
      <c r="IWU35" s="84"/>
      <c r="IWV35" s="84"/>
      <c r="IWW35" s="84"/>
      <c r="IWX35" s="84"/>
      <c r="IWY35" s="84"/>
      <c r="IWZ35" s="84"/>
      <c r="IXA35" s="84"/>
      <c r="IXB35" s="84"/>
      <c r="IXC35" s="84"/>
      <c r="IXD35" s="84"/>
      <c r="IXE35" s="84"/>
      <c r="IXF35" s="84"/>
      <c r="IXG35" s="84"/>
      <c r="IXH35" s="84"/>
      <c r="IXI35" s="84"/>
      <c r="IXJ35" s="84"/>
      <c r="IXK35" s="84"/>
      <c r="IXL35" s="84"/>
      <c r="IXM35" s="84"/>
      <c r="IXN35" s="84"/>
      <c r="IXO35" s="84"/>
      <c r="IXP35" s="84"/>
      <c r="IXQ35" s="84"/>
      <c r="IXR35" s="84"/>
      <c r="IXS35" s="84"/>
      <c r="IXT35" s="84"/>
      <c r="IXU35" s="84"/>
      <c r="IXV35" s="84"/>
      <c r="IXW35" s="84"/>
      <c r="IXX35" s="84"/>
      <c r="IXY35" s="84"/>
      <c r="IXZ35" s="84"/>
      <c r="IYA35" s="84"/>
      <c r="IYB35" s="84"/>
      <c r="IYC35" s="84"/>
      <c r="IYD35" s="84"/>
      <c r="IYE35" s="84"/>
      <c r="IYF35" s="84"/>
      <c r="IYG35" s="84"/>
      <c r="IYH35" s="84"/>
      <c r="IYI35" s="84"/>
      <c r="IYJ35" s="84"/>
      <c r="IYK35" s="84"/>
      <c r="IYL35" s="84"/>
      <c r="IYM35" s="84"/>
      <c r="IYN35" s="84"/>
      <c r="IYO35" s="84"/>
      <c r="IYP35" s="84"/>
      <c r="IYQ35" s="84"/>
      <c r="IYR35" s="84"/>
      <c r="IYS35" s="84"/>
      <c r="IYT35" s="84"/>
      <c r="IYU35" s="84"/>
      <c r="IYV35" s="84"/>
      <c r="IYW35" s="84"/>
      <c r="IYX35" s="84"/>
      <c r="IYY35" s="84"/>
      <c r="IYZ35" s="84"/>
      <c r="IZA35" s="84"/>
      <c r="IZB35" s="84"/>
      <c r="IZC35" s="84"/>
      <c r="IZD35" s="84"/>
      <c r="IZE35" s="84"/>
      <c r="IZF35" s="84"/>
      <c r="IZG35" s="84"/>
      <c r="IZH35" s="84"/>
      <c r="IZI35" s="84"/>
      <c r="IZJ35" s="84"/>
      <c r="IZK35" s="84"/>
      <c r="IZL35" s="84"/>
      <c r="IZM35" s="84"/>
      <c r="IZN35" s="84"/>
      <c r="IZO35" s="84"/>
      <c r="IZP35" s="84"/>
      <c r="IZQ35" s="84"/>
      <c r="IZR35" s="84"/>
      <c r="IZS35" s="84"/>
      <c r="IZT35" s="84"/>
      <c r="IZU35" s="84"/>
      <c r="IZV35" s="84"/>
      <c r="IZW35" s="84"/>
      <c r="IZX35" s="84"/>
      <c r="IZY35" s="84"/>
      <c r="IZZ35" s="84"/>
      <c r="JAA35" s="84"/>
      <c r="JAB35" s="84"/>
      <c r="JAC35" s="84"/>
      <c r="JAD35" s="84"/>
      <c r="JAE35" s="84"/>
      <c r="JAF35" s="84"/>
      <c r="JAG35" s="84"/>
      <c r="JAH35" s="84"/>
      <c r="JAI35" s="84"/>
      <c r="JAJ35" s="84"/>
      <c r="JAK35" s="84"/>
      <c r="JAL35" s="84"/>
      <c r="JAM35" s="84"/>
      <c r="JAN35" s="84"/>
      <c r="JAO35" s="84"/>
      <c r="JAP35" s="84"/>
      <c r="JAQ35" s="84"/>
      <c r="JAR35" s="84"/>
      <c r="JAS35" s="84"/>
      <c r="JAT35" s="84"/>
      <c r="JAU35" s="84"/>
      <c r="JAV35" s="84"/>
      <c r="JAW35" s="84"/>
      <c r="JAX35" s="84"/>
      <c r="JAY35" s="84"/>
      <c r="JAZ35" s="84"/>
      <c r="JBA35" s="84"/>
      <c r="JBB35" s="84"/>
      <c r="JBC35" s="84"/>
      <c r="JBD35" s="84"/>
      <c r="JBE35" s="84"/>
      <c r="JBF35" s="84"/>
      <c r="JBG35" s="84"/>
      <c r="JBH35" s="84"/>
      <c r="JBI35" s="84"/>
      <c r="JBJ35" s="84"/>
      <c r="JBK35" s="84"/>
      <c r="JBL35" s="84"/>
      <c r="JBM35" s="84"/>
      <c r="JBN35" s="84"/>
      <c r="JBO35" s="84"/>
      <c r="JBP35" s="84"/>
      <c r="JBQ35" s="84"/>
      <c r="JBR35" s="84"/>
      <c r="JBS35" s="84"/>
      <c r="JBT35" s="84"/>
      <c r="JBU35" s="84"/>
      <c r="JBV35" s="84"/>
      <c r="JBW35" s="84"/>
      <c r="JBX35" s="84"/>
      <c r="JBY35" s="84"/>
      <c r="JBZ35" s="84"/>
      <c r="JCA35" s="84"/>
      <c r="JCB35" s="84"/>
      <c r="JCC35" s="84"/>
      <c r="JCD35" s="84"/>
      <c r="JCE35" s="84"/>
      <c r="JCF35" s="84"/>
      <c r="JCG35" s="84"/>
      <c r="JCH35" s="84"/>
      <c r="JCI35" s="84"/>
      <c r="JCJ35" s="84"/>
      <c r="JCK35" s="84"/>
      <c r="JCL35" s="84"/>
      <c r="JCM35" s="84"/>
      <c r="JCN35" s="84"/>
      <c r="JCO35" s="84"/>
      <c r="JCP35" s="84"/>
      <c r="JCQ35" s="84"/>
      <c r="JCR35" s="84"/>
      <c r="JCS35" s="84"/>
      <c r="JCT35" s="84"/>
      <c r="JCU35" s="84"/>
      <c r="JCV35" s="84"/>
      <c r="JCW35" s="84"/>
      <c r="JCX35" s="84"/>
      <c r="JCY35" s="84"/>
      <c r="JCZ35" s="84"/>
      <c r="JDA35" s="84"/>
      <c r="JDB35" s="84"/>
      <c r="JDC35" s="84"/>
      <c r="JDD35" s="84"/>
      <c r="JDE35" s="84"/>
      <c r="JDF35" s="84"/>
      <c r="JDG35" s="84"/>
      <c r="JDH35" s="84"/>
      <c r="JDI35" s="84"/>
      <c r="JDJ35" s="84"/>
      <c r="JDK35" s="84"/>
      <c r="JDL35" s="84"/>
      <c r="JDM35" s="84"/>
      <c r="JDN35" s="84"/>
      <c r="JDO35" s="84"/>
      <c r="JDP35" s="84"/>
      <c r="JDQ35" s="84"/>
      <c r="JDR35" s="84"/>
      <c r="JDS35" s="84"/>
      <c r="JDT35" s="84"/>
      <c r="JDU35" s="84"/>
      <c r="JDV35" s="84"/>
      <c r="JDW35" s="84"/>
      <c r="JDX35" s="84"/>
      <c r="JDY35" s="84"/>
      <c r="JDZ35" s="84"/>
      <c r="JEA35" s="84"/>
      <c r="JEB35" s="84"/>
      <c r="JEC35" s="84"/>
      <c r="JED35" s="84"/>
      <c r="JEE35" s="84"/>
      <c r="JEF35" s="84"/>
      <c r="JEG35" s="84"/>
      <c r="JEH35" s="84"/>
      <c r="JEI35" s="84"/>
      <c r="JEJ35" s="84"/>
      <c r="JEK35" s="84"/>
      <c r="JEL35" s="84"/>
      <c r="JEM35" s="84"/>
      <c r="JEN35" s="84"/>
      <c r="JEO35" s="84"/>
      <c r="JEP35" s="84"/>
      <c r="JEQ35" s="84"/>
      <c r="JER35" s="84"/>
      <c r="JES35" s="84"/>
      <c r="JET35" s="84"/>
      <c r="JEU35" s="84"/>
      <c r="JEV35" s="84"/>
      <c r="JEW35" s="84"/>
      <c r="JEX35" s="84"/>
      <c r="JEY35" s="84"/>
      <c r="JEZ35" s="84"/>
      <c r="JFA35" s="84"/>
      <c r="JFB35" s="84"/>
      <c r="JFC35" s="84"/>
      <c r="JFD35" s="84"/>
      <c r="JFE35" s="84"/>
      <c r="JFF35" s="84"/>
      <c r="JFG35" s="84"/>
      <c r="JFH35" s="84"/>
      <c r="JFI35" s="84"/>
      <c r="JFJ35" s="84"/>
      <c r="JFK35" s="84"/>
      <c r="JFL35" s="84"/>
      <c r="JFM35" s="84"/>
      <c r="JFN35" s="84"/>
      <c r="JFO35" s="84"/>
      <c r="JFP35" s="84"/>
      <c r="JFQ35" s="84"/>
      <c r="JFR35" s="84"/>
      <c r="JFS35" s="84"/>
      <c r="JFT35" s="84"/>
      <c r="JFU35" s="84"/>
      <c r="JFV35" s="84"/>
      <c r="JFW35" s="84"/>
      <c r="JFX35" s="84"/>
      <c r="JFY35" s="84"/>
      <c r="JFZ35" s="84"/>
      <c r="JGA35" s="84"/>
      <c r="JGB35" s="84"/>
      <c r="JGC35" s="84"/>
      <c r="JGD35" s="84"/>
      <c r="JGE35" s="84"/>
      <c r="JGF35" s="84"/>
      <c r="JGG35" s="84"/>
      <c r="JGH35" s="84"/>
      <c r="JGI35" s="84"/>
      <c r="JGJ35" s="84"/>
      <c r="JGK35" s="84"/>
      <c r="JGL35" s="84"/>
      <c r="JGM35" s="84"/>
      <c r="JGN35" s="84"/>
      <c r="JGO35" s="84"/>
      <c r="JGP35" s="84"/>
      <c r="JGQ35" s="84"/>
      <c r="JGR35" s="84"/>
      <c r="JGS35" s="84"/>
      <c r="JGT35" s="84"/>
      <c r="JGU35" s="84"/>
      <c r="JGV35" s="84"/>
      <c r="JGW35" s="84"/>
      <c r="JGX35" s="84"/>
      <c r="JGY35" s="84"/>
      <c r="JGZ35" s="84"/>
      <c r="JHA35" s="84"/>
      <c r="JHB35" s="84"/>
      <c r="JHC35" s="84"/>
      <c r="JHD35" s="84"/>
      <c r="JHE35" s="84"/>
      <c r="JHF35" s="84"/>
      <c r="JHG35" s="84"/>
      <c r="JHH35" s="84"/>
      <c r="JHI35" s="84"/>
      <c r="JHJ35" s="84"/>
      <c r="JHK35" s="84"/>
      <c r="JHL35" s="84"/>
      <c r="JHM35" s="84"/>
      <c r="JHN35" s="84"/>
      <c r="JHO35" s="84"/>
      <c r="JHP35" s="84"/>
      <c r="JHQ35" s="84"/>
      <c r="JHR35" s="84"/>
      <c r="JHS35" s="84"/>
      <c r="JHT35" s="84"/>
      <c r="JHU35" s="84"/>
      <c r="JHV35" s="84"/>
      <c r="JHW35" s="84"/>
      <c r="JHX35" s="84"/>
      <c r="JHY35" s="84"/>
      <c r="JHZ35" s="84"/>
      <c r="JIA35" s="84"/>
      <c r="JIB35" s="84"/>
      <c r="JIC35" s="84"/>
      <c r="JID35" s="84"/>
      <c r="JIE35" s="84"/>
      <c r="JIF35" s="84"/>
      <c r="JIG35" s="84"/>
      <c r="JIH35" s="84"/>
      <c r="JII35" s="84"/>
      <c r="JIJ35" s="84"/>
      <c r="JIK35" s="84"/>
      <c r="JIL35" s="84"/>
      <c r="JIM35" s="84"/>
      <c r="JIN35" s="84"/>
      <c r="JIO35" s="84"/>
      <c r="JIP35" s="84"/>
      <c r="JIQ35" s="84"/>
      <c r="JIR35" s="84"/>
      <c r="JIS35" s="84"/>
      <c r="JIT35" s="84"/>
      <c r="JIU35" s="84"/>
      <c r="JIV35" s="84"/>
      <c r="JIW35" s="84"/>
      <c r="JIX35" s="84"/>
      <c r="JIY35" s="84"/>
      <c r="JIZ35" s="84"/>
      <c r="JJA35" s="84"/>
      <c r="JJB35" s="84"/>
      <c r="JJC35" s="84"/>
      <c r="JJD35" s="84"/>
      <c r="JJE35" s="84"/>
      <c r="JJF35" s="84"/>
      <c r="JJG35" s="84"/>
      <c r="JJH35" s="84"/>
      <c r="JJI35" s="84"/>
      <c r="JJJ35" s="84"/>
      <c r="JJK35" s="84"/>
      <c r="JJL35" s="84"/>
      <c r="JJM35" s="84"/>
      <c r="JJN35" s="84"/>
      <c r="JJO35" s="84"/>
      <c r="JJP35" s="84"/>
      <c r="JJQ35" s="84"/>
      <c r="JJR35" s="84"/>
      <c r="JJS35" s="84"/>
      <c r="JJT35" s="84"/>
      <c r="JJU35" s="84"/>
      <c r="JJV35" s="84"/>
      <c r="JJW35" s="84"/>
      <c r="JJX35" s="84"/>
      <c r="JJY35" s="84"/>
      <c r="JJZ35" s="84"/>
      <c r="JKA35" s="84"/>
      <c r="JKB35" s="84"/>
      <c r="JKC35" s="84"/>
      <c r="JKD35" s="84"/>
      <c r="JKE35" s="84"/>
      <c r="JKF35" s="84"/>
      <c r="JKG35" s="84"/>
      <c r="JKH35" s="84"/>
      <c r="JKI35" s="84"/>
      <c r="JKJ35" s="84"/>
      <c r="JKK35" s="84"/>
      <c r="JKL35" s="84"/>
      <c r="JKM35" s="84"/>
      <c r="JKN35" s="84"/>
      <c r="JKO35" s="84"/>
      <c r="JKP35" s="84"/>
      <c r="JKQ35" s="84"/>
      <c r="JKR35" s="84"/>
      <c r="JKS35" s="84"/>
      <c r="JKT35" s="84"/>
      <c r="JKU35" s="84"/>
      <c r="JKV35" s="84"/>
      <c r="JKW35" s="84"/>
      <c r="JKX35" s="84"/>
      <c r="JKY35" s="84"/>
      <c r="JKZ35" s="84"/>
      <c r="JLA35" s="84"/>
      <c r="JLB35" s="84"/>
      <c r="JLC35" s="84"/>
      <c r="JLD35" s="84"/>
      <c r="JLE35" s="84"/>
      <c r="JLF35" s="84"/>
      <c r="JLG35" s="84"/>
      <c r="JLH35" s="84"/>
      <c r="JLI35" s="84"/>
      <c r="JLJ35" s="84"/>
      <c r="JLK35" s="84"/>
      <c r="JLL35" s="84"/>
      <c r="JLM35" s="84"/>
      <c r="JLN35" s="84"/>
      <c r="JLO35" s="84"/>
      <c r="JLP35" s="84"/>
      <c r="JLQ35" s="84"/>
      <c r="JLR35" s="84"/>
      <c r="JLS35" s="84"/>
      <c r="JLT35" s="84"/>
      <c r="JLU35" s="84"/>
      <c r="JLV35" s="84"/>
      <c r="JLW35" s="84"/>
      <c r="JLX35" s="84"/>
      <c r="JLY35" s="84"/>
      <c r="JLZ35" s="84"/>
      <c r="JMA35" s="84"/>
      <c r="JMB35" s="84"/>
      <c r="JMC35" s="84"/>
      <c r="JMD35" s="84"/>
      <c r="JME35" s="84"/>
      <c r="JMF35" s="84"/>
      <c r="JMG35" s="84"/>
      <c r="JMH35" s="84"/>
      <c r="JMI35" s="84"/>
      <c r="JMJ35" s="84"/>
      <c r="JMK35" s="84"/>
      <c r="JML35" s="84"/>
      <c r="JMM35" s="84"/>
      <c r="JMN35" s="84"/>
      <c r="JMO35" s="84"/>
      <c r="JMP35" s="84"/>
      <c r="JMQ35" s="84"/>
      <c r="JMR35" s="84"/>
      <c r="JMS35" s="84"/>
      <c r="JMT35" s="84"/>
      <c r="JMU35" s="84"/>
      <c r="JMV35" s="84"/>
      <c r="JMW35" s="84"/>
      <c r="JMX35" s="84"/>
      <c r="JMY35" s="84"/>
      <c r="JMZ35" s="84"/>
      <c r="JNA35" s="84"/>
      <c r="JNB35" s="84"/>
      <c r="JNC35" s="84"/>
      <c r="JND35" s="84"/>
      <c r="JNE35" s="84"/>
      <c r="JNF35" s="84"/>
      <c r="JNG35" s="84"/>
      <c r="JNH35" s="84"/>
      <c r="JNI35" s="84"/>
      <c r="JNJ35" s="84"/>
      <c r="JNK35" s="84"/>
      <c r="JNL35" s="84"/>
      <c r="JNM35" s="84"/>
      <c r="JNN35" s="84"/>
      <c r="JNO35" s="84"/>
      <c r="JNP35" s="84"/>
      <c r="JNQ35" s="84"/>
      <c r="JNR35" s="84"/>
      <c r="JNS35" s="84"/>
      <c r="JNT35" s="84"/>
      <c r="JNU35" s="84"/>
      <c r="JNV35" s="84"/>
      <c r="JNW35" s="84"/>
      <c r="JNX35" s="84"/>
      <c r="JNY35" s="84"/>
      <c r="JNZ35" s="84"/>
      <c r="JOA35" s="84"/>
      <c r="JOB35" s="84"/>
      <c r="JOC35" s="84"/>
      <c r="JOD35" s="84"/>
      <c r="JOE35" s="84"/>
      <c r="JOF35" s="84"/>
      <c r="JOG35" s="84"/>
      <c r="JOH35" s="84"/>
      <c r="JOI35" s="84"/>
      <c r="JOJ35" s="84"/>
      <c r="JOK35" s="84"/>
      <c r="JOL35" s="84"/>
      <c r="JOM35" s="84"/>
      <c r="JON35" s="84"/>
      <c r="JOO35" s="84"/>
      <c r="JOP35" s="84"/>
      <c r="JOQ35" s="84"/>
      <c r="JOR35" s="84"/>
      <c r="JOS35" s="84"/>
      <c r="JOT35" s="84"/>
      <c r="JOU35" s="84"/>
      <c r="JOV35" s="84"/>
      <c r="JOW35" s="84"/>
      <c r="JOX35" s="84"/>
      <c r="JOY35" s="84"/>
      <c r="JOZ35" s="84"/>
      <c r="JPA35" s="84"/>
      <c r="JPB35" s="84"/>
      <c r="JPC35" s="84"/>
      <c r="JPD35" s="84"/>
      <c r="JPE35" s="84"/>
      <c r="JPF35" s="84"/>
      <c r="JPG35" s="84"/>
      <c r="JPH35" s="84"/>
      <c r="JPI35" s="84"/>
      <c r="JPJ35" s="84"/>
      <c r="JPK35" s="84"/>
      <c r="JPL35" s="84"/>
      <c r="JPM35" s="84"/>
      <c r="JPN35" s="84"/>
      <c r="JPO35" s="84"/>
      <c r="JPP35" s="84"/>
      <c r="JPQ35" s="84"/>
      <c r="JPR35" s="84"/>
      <c r="JPS35" s="84"/>
      <c r="JPT35" s="84"/>
      <c r="JPU35" s="84"/>
      <c r="JPV35" s="84"/>
      <c r="JPW35" s="84"/>
      <c r="JPX35" s="84"/>
      <c r="JPY35" s="84"/>
      <c r="JPZ35" s="84"/>
      <c r="JQA35" s="84"/>
      <c r="JQB35" s="84"/>
      <c r="JQC35" s="84"/>
      <c r="JQD35" s="84"/>
      <c r="JQE35" s="84"/>
      <c r="JQF35" s="84"/>
      <c r="JQG35" s="84"/>
      <c r="JQH35" s="84"/>
      <c r="JQI35" s="84"/>
      <c r="JQJ35" s="84"/>
      <c r="JQK35" s="84"/>
      <c r="JQL35" s="84"/>
      <c r="JQM35" s="84"/>
      <c r="JQN35" s="84"/>
      <c r="JQO35" s="84"/>
      <c r="JQP35" s="84"/>
      <c r="JQQ35" s="84"/>
      <c r="JQR35" s="84"/>
      <c r="JQS35" s="84"/>
      <c r="JQT35" s="84"/>
      <c r="JQU35" s="84"/>
      <c r="JQV35" s="84"/>
      <c r="JQW35" s="84"/>
      <c r="JQX35" s="84"/>
      <c r="JQY35" s="84"/>
      <c r="JQZ35" s="84"/>
      <c r="JRA35" s="84"/>
      <c r="JRB35" s="84"/>
      <c r="JRC35" s="84"/>
      <c r="JRD35" s="84"/>
      <c r="JRE35" s="84"/>
      <c r="JRF35" s="84"/>
      <c r="JRG35" s="84"/>
      <c r="JRH35" s="84"/>
      <c r="JRI35" s="84"/>
      <c r="JRJ35" s="84"/>
      <c r="JRK35" s="84"/>
      <c r="JRL35" s="84"/>
      <c r="JRM35" s="84"/>
      <c r="JRN35" s="84"/>
      <c r="JRO35" s="84"/>
      <c r="JRP35" s="84"/>
      <c r="JRQ35" s="84"/>
      <c r="JRR35" s="84"/>
      <c r="JRS35" s="84"/>
      <c r="JRT35" s="84"/>
      <c r="JRU35" s="84"/>
      <c r="JRV35" s="84"/>
      <c r="JRW35" s="84"/>
      <c r="JRX35" s="84"/>
      <c r="JRY35" s="84"/>
      <c r="JRZ35" s="84"/>
      <c r="JSA35" s="84"/>
      <c r="JSB35" s="84"/>
      <c r="JSC35" s="84"/>
      <c r="JSD35" s="84"/>
      <c r="JSE35" s="84"/>
      <c r="JSF35" s="84"/>
      <c r="JSG35" s="84"/>
      <c r="JSH35" s="84"/>
      <c r="JSI35" s="84"/>
      <c r="JSJ35" s="84"/>
      <c r="JSK35" s="84"/>
      <c r="JSL35" s="84"/>
      <c r="JSM35" s="84"/>
      <c r="JSN35" s="84"/>
      <c r="JSO35" s="84"/>
      <c r="JSP35" s="84"/>
      <c r="JSQ35" s="84"/>
      <c r="JSR35" s="84"/>
      <c r="JSS35" s="84"/>
      <c r="JST35" s="84"/>
      <c r="JSU35" s="84"/>
      <c r="JSV35" s="84"/>
      <c r="JSW35" s="84"/>
      <c r="JSX35" s="84"/>
      <c r="JSY35" s="84"/>
      <c r="JSZ35" s="84"/>
      <c r="JTA35" s="84"/>
      <c r="JTB35" s="84"/>
      <c r="JTC35" s="84"/>
      <c r="JTD35" s="84"/>
      <c r="JTE35" s="84"/>
      <c r="JTF35" s="84"/>
      <c r="JTG35" s="84"/>
      <c r="JTH35" s="84"/>
      <c r="JTI35" s="84"/>
      <c r="JTJ35" s="84"/>
      <c r="JTK35" s="84"/>
      <c r="JTL35" s="84"/>
      <c r="JTM35" s="84"/>
      <c r="JTN35" s="84"/>
      <c r="JTO35" s="84"/>
      <c r="JTP35" s="84"/>
      <c r="JTQ35" s="84"/>
      <c r="JTR35" s="84"/>
      <c r="JTS35" s="84"/>
      <c r="JTT35" s="84"/>
      <c r="JTU35" s="84"/>
      <c r="JTV35" s="84"/>
      <c r="JTW35" s="84"/>
      <c r="JTX35" s="84"/>
      <c r="JTY35" s="84"/>
      <c r="JTZ35" s="84"/>
      <c r="JUA35" s="84"/>
      <c r="JUB35" s="84"/>
      <c r="JUC35" s="84"/>
      <c r="JUD35" s="84"/>
      <c r="JUE35" s="84"/>
      <c r="JUF35" s="84"/>
      <c r="JUG35" s="84"/>
      <c r="JUH35" s="84"/>
      <c r="JUI35" s="84"/>
      <c r="JUJ35" s="84"/>
      <c r="JUK35" s="84"/>
      <c r="JUL35" s="84"/>
      <c r="JUM35" s="84"/>
      <c r="JUN35" s="84"/>
      <c r="JUO35" s="84"/>
      <c r="JUP35" s="84"/>
      <c r="JUQ35" s="84"/>
      <c r="JUR35" s="84"/>
      <c r="JUS35" s="84"/>
      <c r="JUT35" s="84"/>
      <c r="JUU35" s="84"/>
      <c r="JUV35" s="84"/>
      <c r="JUW35" s="84"/>
      <c r="JUX35" s="84"/>
      <c r="JUY35" s="84"/>
      <c r="JUZ35" s="84"/>
      <c r="JVA35" s="84"/>
      <c r="JVB35" s="84"/>
      <c r="JVC35" s="84"/>
      <c r="JVD35" s="84"/>
      <c r="JVE35" s="84"/>
      <c r="JVF35" s="84"/>
      <c r="JVG35" s="84"/>
      <c r="JVH35" s="84"/>
      <c r="JVI35" s="84"/>
      <c r="JVJ35" s="84"/>
      <c r="JVK35" s="84"/>
      <c r="JVL35" s="84"/>
      <c r="JVM35" s="84"/>
      <c r="JVN35" s="84"/>
      <c r="JVO35" s="84"/>
      <c r="JVP35" s="84"/>
      <c r="JVQ35" s="84"/>
      <c r="JVR35" s="84"/>
      <c r="JVS35" s="84"/>
      <c r="JVT35" s="84"/>
      <c r="JVU35" s="84"/>
      <c r="JVV35" s="84"/>
      <c r="JVW35" s="84"/>
      <c r="JVX35" s="84"/>
      <c r="JVY35" s="84"/>
      <c r="JVZ35" s="84"/>
      <c r="JWA35" s="84"/>
      <c r="JWB35" s="84"/>
      <c r="JWC35" s="84"/>
      <c r="JWD35" s="84"/>
      <c r="JWE35" s="84"/>
      <c r="JWF35" s="84"/>
      <c r="JWG35" s="84"/>
      <c r="JWH35" s="84"/>
      <c r="JWI35" s="84"/>
      <c r="JWJ35" s="84"/>
      <c r="JWK35" s="84"/>
      <c r="JWL35" s="84"/>
      <c r="JWM35" s="84"/>
      <c r="JWN35" s="84"/>
      <c r="JWO35" s="84"/>
      <c r="JWP35" s="84"/>
      <c r="JWQ35" s="84"/>
      <c r="JWR35" s="84"/>
      <c r="JWS35" s="84"/>
      <c r="JWT35" s="84"/>
      <c r="JWU35" s="84"/>
      <c r="JWV35" s="84"/>
      <c r="JWW35" s="84"/>
      <c r="JWX35" s="84"/>
      <c r="JWY35" s="84"/>
      <c r="JWZ35" s="84"/>
      <c r="JXA35" s="84"/>
      <c r="JXB35" s="84"/>
      <c r="JXC35" s="84"/>
      <c r="JXD35" s="84"/>
      <c r="JXE35" s="84"/>
      <c r="JXF35" s="84"/>
      <c r="JXG35" s="84"/>
      <c r="JXH35" s="84"/>
      <c r="JXI35" s="84"/>
      <c r="JXJ35" s="84"/>
      <c r="JXK35" s="84"/>
      <c r="JXL35" s="84"/>
      <c r="JXM35" s="84"/>
      <c r="JXN35" s="84"/>
      <c r="JXO35" s="84"/>
      <c r="JXP35" s="84"/>
      <c r="JXQ35" s="84"/>
      <c r="JXR35" s="84"/>
      <c r="JXS35" s="84"/>
      <c r="JXT35" s="84"/>
      <c r="JXU35" s="84"/>
      <c r="JXV35" s="84"/>
      <c r="JXW35" s="84"/>
      <c r="JXX35" s="84"/>
      <c r="JXY35" s="84"/>
      <c r="JXZ35" s="84"/>
      <c r="JYA35" s="84"/>
      <c r="JYB35" s="84"/>
      <c r="JYC35" s="84"/>
      <c r="JYD35" s="84"/>
      <c r="JYE35" s="84"/>
      <c r="JYF35" s="84"/>
      <c r="JYG35" s="84"/>
      <c r="JYH35" s="84"/>
      <c r="JYI35" s="84"/>
      <c r="JYJ35" s="84"/>
      <c r="JYK35" s="84"/>
      <c r="JYL35" s="84"/>
      <c r="JYM35" s="84"/>
      <c r="JYN35" s="84"/>
      <c r="JYO35" s="84"/>
      <c r="JYP35" s="84"/>
      <c r="JYQ35" s="84"/>
      <c r="JYR35" s="84"/>
      <c r="JYS35" s="84"/>
      <c r="JYT35" s="84"/>
      <c r="JYU35" s="84"/>
      <c r="JYV35" s="84"/>
      <c r="JYW35" s="84"/>
      <c r="JYX35" s="84"/>
      <c r="JYY35" s="84"/>
      <c r="JYZ35" s="84"/>
      <c r="JZA35" s="84"/>
      <c r="JZB35" s="84"/>
      <c r="JZC35" s="84"/>
      <c r="JZD35" s="84"/>
      <c r="JZE35" s="84"/>
      <c r="JZF35" s="84"/>
      <c r="JZG35" s="84"/>
      <c r="JZH35" s="84"/>
      <c r="JZI35" s="84"/>
      <c r="JZJ35" s="84"/>
      <c r="JZK35" s="84"/>
      <c r="JZL35" s="84"/>
      <c r="JZM35" s="84"/>
      <c r="JZN35" s="84"/>
      <c r="JZO35" s="84"/>
      <c r="JZP35" s="84"/>
      <c r="JZQ35" s="84"/>
      <c r="JZR35" s="84"/>
      <c r="JZS35" s="84"/>
      <c r="JZT35" s="84"/>
      <c r="JZU35" s="84"/>
      <c r="JZV35" s="84"/>
      <c r="JZW35" s="84"/>
      <c r="JZX35" s="84"/>
      <c r="JZY35" s="84"/>
      <c r="JZZ35" s="84"/>
      <c r="KAA35" s="84"/>
      <c r="KAB35" s="84"/>
      <c r="KAC35" s="84"/>
      <c r="KAD35" s="84"/>
      <c r="KAE35" s="84"/>
      <c r="KAF35" s="84"/>
      <c r="KAG35" s="84"/>
      <c r="KAH35" s="84"/>
      <c r="KAI35" s="84"/>
      <c r="KAJ35" s="84"/>
      <c r="KAK35" s="84"/>
      <c r="KAL35" s="84"/>
      <c r="KAM35" s="84"/>
      <c r="KAN35" s="84"/>
      <c r="KAO35" s="84"/>
      <c r="KAP35" s="84"/>
      <c r="KAQ35" s="84"/>
      <c r="KAR35" s="84"/>
      <c r="KAS35" s="84"/>
      <c r="KAT35" s="84"/>
      <c r="KAU35" s="84"/>
      <c r="KAV35" s="84"/>
      <c r="KAW35" s="84"/>
      <c r="KAX35" s="84"/>
      <c r="KAY35" s="84"/>
      <c r="KAZ35" s="84"/>
      <c r="KBA35" s="84"/>
      <c r="KBB35" s="84"/>
      <c r="KBC35" s="84"/>
      <c r="KBD35" s="84"/>
      <c r="KBE35" s="84"/>
      <c r="KBF35" s="84"/>
      <c r="KBG35" s="84"/>
      <c r="KBH35" s="84"/>
      <c r="KBI35" s="84"/>
      <c r="KBJ35" s="84"/>
      <c r="KBK35" s="84"/>
      <c r="KBL35" s="84"/>
      <c r="KBM35" s="84"/>
      <c r="KBN35" s="84"/>
      <c r="KBO35" s="84"/>
      <c r="KBP35" s="84"/>
      <c r="KBQ35" s="84"/>
      <c r="KBR35" s="84"/>
      <c r="KBS35" s="84"/>
      <c r="KBT35" s="84"/>
      <c r="KBU35" s="84"/>
      <c r="KBV35" s="84"/>
      <c r="KBW35" s="84"/>
      <c r="KBX35" s="84"/>
      <c r="KBY35" s="84"/>
      <c r="KBZ35" s="84"/>
      <c r="KCA35" s="84"/>
      <c r="KCB35" s="84"/>
      <c r="KCC35" s="84"/>
      <c r="KCD35" s="84"/>
      <c r="KCE35" s="84"/>
      <c r="KCF35" s="84"/>
      <c r="KCG35" s="84"/>
      <c r="KCH35" s="84"/>
      <c r="KCI35" s="84"/>
      <c r="KCJ35" s="84"/>
      <c r="KCK35" s="84"/>
      <c r="KCL35" s="84"/>
      <c r="KCM35" s="84"/>
      <c r="KCN35" s="84"/>
      <c r="KCO35" s="84"/>
      <c r="KCP35" s="84"/>
      <c r="KCQ35" s="84"/>
      <c r="KCR35" s="84"/>
      <c r="KCS35" s="84"/>
      <c r="KCT35" s="84"/>
      <c r="KCU35" s="84"/>
      <c r="KCV35" s="84"/>
      <c r="KCW35" s="84"/>
      <c r="KCX35" s="84"/>
      <c r="KCY35" s="84"/>
      <c r="KCZ35" s="84"/>
      <c r="KDA35" s="84"/>
      <c r="KDB35" s="84"/>
      <c r="KDC35" s="84"/>
      <c r="KDD35" s="84"/>
      <c r="KDE35" s="84"/>
      <c r="KDF35" s="84"/>
      <c r="KDG35" s="84"/>
      <c r="KDH35" s="84"/>
      <c r="KDI35" s="84"/>
      <c r="KDJ35" s="84"/>
      <c r="KDK35" s="84"/>
      <c r="KDL35" s="84"/>
      <c r="KDM35" s="84"/>
      <c r="KDN35" s="84"/>
      <c r="KDO35" s="84"/>
      <c r="KDP35" s="84"/>
      <c r="KDQ35" s="84"/>
      <c r="KDR35" s="84"/>
      <c r="KDS35" s="84"/>
      <c r="KDT35" s="84"/>
      <c r="KDU35" s="84"/>
      <c r="KDV35" s="84"/>
      <c r="KDW35" s="84"/>
      <c r="KDX35" s="84"/>
      <c r="KDY35" s="84"/>
      <c r="KDZ35" s="84"/>
      <c r="KEA35" s="84"/>
      <c r="KEB35" s="84"/>
      <c r="KEC35" s="84"/>
      <c r="KED35" s="84"/>
      <c r="KEE35" s="84"/>
      <c r="KEF35" s="84"/>
      <c r="KEG35" s="84"/>
      <c r="KEH35" s="84"/>
      <c r="KEI35" s="84"/>
      <c r="KEJ35" s="84"/>
      <c r="KEK35" s="84"/>
      <c r="KEL35" s="84"/>
      <c r="KEM35" s="84"/>
      <c r="KEN35" s="84"/>
      <c r="KEO35" s="84"/>
      <c r="KEP35" s="84"/>
      <c r="KEQ35" s="84"/>
      <c r="KER35" s="84"/>
      <c r="KES35" s="84"/>
      <c r="KET35" s="84"/>
      <c r="KEU35" s="84"/>
      <c r="KEV35" s="84"/>
      <c r="KEW35" s="84"/>
      <c r="KEX35" s="84"/>
      <c r="KEY35" s="84"/>
      <c r="KEZ35" s="84"/>
      <c r="KFA35" s="84"/>
      <c r="KFB35" s="84"/>
      <c r="KFC35" s="84"/>
      <c r="KFD35" s="84"/>
      <c r="KFE35" s="84"/>
      <c r="KFF35" s="84"/>
      <c r="KFG35" s="84"/>
      <c r="KFH35" s="84"/>
      <c r="KFI35" s="84"/>
      <c r="KFJ35" s="84"/>
      <c r="KFK35" s="84"/>
      <c r="KFL35" s="84"/>
      <c r="KFM35" s="84"/>
      <c r="KFN35" s="84"/>
      <c r="KFO35" s="84"/>
      <c r="KFP35" s="84"/>
      <c r="KFQ35" s="84"/>
      <c r="KFR35" s="84"/>
      <c r="KFS35" s="84"/>
      <c r="KFT35" s="84"/>
      <c r="KFU35" s="84"/>
      <c r="KFV35" s="84"/>
      <c r="KFW35" s="84"/>
      <c r="KFX35" s="84"/>
      <c r="KFY35" s="84"/>
      <c r="KFZ35" s="84"/>
      <c r="KGA35" s="84"/>
      <c r="KGB35" s="84"/>
      <c r="KGC35" s="84"/>
      <c r="KGD35" s="84"/>
      <c r="KGE35" s="84"/>
      <c r="KGF35" s="84"/>
      <c r="KGG35" s="84"/>
      <c r="KGH35" s="84"/>
      <c r="KGI35" s="84"/>
      <c r="KGJ35" s="84"/>
      <c r="KGK35" s="84"/>
      <c r="KGL35" s="84"/>
      <c r="KGM35" s="84"/>
      <c r="KGN35" s="84"/>
      <c r="KGO35" s="84"/>
      <c r="KGP35" s="84"/>
      <c r="KGQ35" s="84"/>
      <c r="KGR35" s="84"/>
      <c r="KGS35" s="84"/>
      <c r="KGT35" s="84"/>
      <c r="KGU35" s="84"/>
      <c r="KGV35" s="84"/>
      <c r="KGW35" s="84"/>
      <c r="KGX35" s="84"/>
      <c r="KGY35" s="84"/>
      <c r="KGZ35" s="84"/>
      <c r="KHA35" s="84"/>
      <c r="KHB35" s="84"/>
      <c r="KHC35" s="84"/>
      <c r="KHD35" s="84"/>
      <c r="KHE35" s="84"/>
      <c r="KHF35" s="84"/>
      <c r="KHG35" s="84"/>
      <c r="KHH35" s="84"/>
      <c r="KHI35" s="84"/>
      <c r="KHJ35" s="84"/>
      <c r="KHK35" s="84"/>
      <c r="KHL35" s="84"/>
      <c r="KHM35" s="84"/>
      <c r="KHN35" s="84"/>
      <c r="KHO35" s="84"/>
      <c r="KHP35" s="84"/>
      <c r="KHQ35" s="84"/>
      <c r="KHR35" s="84"/>
      <c r="KHS35" s="84"/>
      <c r="KHT35" s="84"/>
      <c r="KHU35" s="84"/>
      <c r="KHV35" s="84"/>
      <c r="KHW35" s="84"/>
      <c r="KHX35" s="84"/>
      <c r="KHY35" s="84"/>
      <c r="KHZ35" s="84"/>
      <c r="KIA35" s="84"/>
      <c r="KIB35" s="84"/>
      <c r="KIC35" s="84"/>
      <c r="KID35" s="84"/>
      <c r="KIE35" s="84"/>
      <c r="KIF35" s="84"/>
      <c r="KIG35" s="84"/>
      <c r="KIH35" s="84"/>
      <c r="KII35" s="84"/>
      <c r="KIJ35" s="84"/>
      <c r="KIK35" s="84"/>
      <c r="KIL35" s="84"/>
      <c r="KIM35" s="84"/>
      <c r="KIN35" s="84"/>
      <c r="KIO35" s="84"/>
      <c r="KIP35" s="84"/>
      <c r="KIQ35" s="84"/>
      <c r="KIR35" s="84"/>
      <c r="KIS35" s="84"/>
      <c r="KIT35" s="84"/>
      <c r="KIU35" s="84"/>
      <c r="KIV35" s="84"/>
      <c r="KIW35" s="84"/>
      <c r="KIX35" s="84"/>
      <c r="KIY35" s="84"/>
      <c r="KIZ35" s="84"/>
      <c r="KJA35" s="84"/>
      <c r="KJB35" s="84"/>
      <c r="KJC35" s="84"/>
      <c r="KJD35" s="84"/>
      <c r="KJE35" s="84"/>
      <c r="KJF35" s="84"/>
      <c r="KJG35" s="84"/>
      <c r="KJH35" s="84"/>
      <c r="KJI35" s="84"/>
      <c r="KJJ35" s="84"/>
      <c r="KJK35" s="84"/>
      <c r="KJL35" s="84"/>
      <c r="KJM35" s="84"/>
      <c r="KJN35" s="84"/>
      <c r="KJO35" s="84"/>
      <c r="KJP35" s="84"/>
      <c r="KJQ35" s="84"/>
      <c r="KJR35" s="84"/>
      <c r="KJS35" s="84"/>
      <c r="KJT35" s="84"/>
      <c r="KJU35" s="84"/>
      <c r="KJV35" s="84"/>
      <c r="KJW35" s="84"/>
      <c r="KJX35" s="84"/>
      <c r="KJY35" s="84"/>
      <c r="KJZ35" s="84"/>
      <c r="KKA35" s="84"/>
      <c r="KKB35" s="84"/>
      <c r="KKC35" s="84"/>
      <c r="KKD35" s="84"/>
      <c r="KKE35" s="84"/>
      <c r="KKF35" s="84"/>
      <c r="KKG35" s="84"/>
      <c r="KKH35" s="84"/>
      <c r="KKI35" s="84"/>
      <c r="KKJ35" s="84"/>
      <c r="KKK35" s="84"/>
      <c r="KKL35" s="84"/>
      <c r="KKM35" s="84"/>
      <c r="KKN35" s="84"/>
      <c r="KKO35" s="84"/>
      <c r="KKP35" s="84"/>
      <c r="KKQ35" s="84"/>
      <c r="KKR35" s="84"/>
      <c r="KKS35" s="84"/>
      <c r="KKT35" s="84"/>
      <c r="KKU35" s="84"/>
      <c r="KKV35" s="84"/>
      <c r="KKW35" s="84"/>
      <c r="KKX35" s="84"/>
      <c r="KKY35" s="84"/>
      <c r="KKZ35" s="84"/>
      <c r="KLA35" s="84"/>
      <c r="KLB35" s="84"/>
      <c r="KLC35" s="84"/>
      <c r="KLD35" s="84"/>
      <c r="KLE35" s="84"/>
      <c r="KLF35" s="84"/>
      <c r="KLG35" s="84"/>
      <c r="KLH35" s="84"/>
      <c r="KLI35" s="84"/>
      <c r="KLJ35" s="84"/>
      <c r="KLK35" s="84"/>
      <c r="KLL35" s="84"/>
      <c r="KLM35" s="84"/>
      <c r="KLN35" s="84"/>
      <c r="KLO35" s="84"/>
      <c r="KLP35" s="84"/>
      <c r="KLQ35" s="84"/>
      <c r="KLR35" s="84"/>
      <c r="KLS35" s="84"/>
      <c r="KLT35" s="84"/>
      <c r="KLU35" s="84"/>
      <c r="KLV35" s="84"/>
      <c r="KLW35" s="84"/>
      <c r="KLX35" s="84"/>
      <c r="KLY35" s="84"/>
      <c r="KLZ35" s="84"/>
      <c r="KMA35" s="84"/>
      <c r="KMB35" s="84"/>
      <c r="KMC35" s="84"/>
      <c r="KMD35" s="84"/>
      <c r="KME35" s="84"/>
      <c r="KMF35" s="84"/>
      <c r="KMG35" s="84"/>
      <c r="KMH35" s="84"/>
      <c r="KMI35" s="84"/>
      <c r="KMJ35" s="84"/>
      <c r="KMK35" s="84"/>
      <c r="KML35" s="84"/>
      <c r="KMM35" s="84"/>
      <c r="KMN35" s="84"/>
      <c r="KMO35" s="84"/>
      <c r="KMP35" s="84"/>
      <c r="KMQ35" s="84"/>
      <c r="KMR35" s="84"/>
      <c r="KMS35" s="84"/>
      <c r="KMT35" s="84"/>
      <c r="KMU35" s="84"/>
      <c r="KMV35" s="84"/>
      <c r="KMW35" s="84"/>
      <c r="KMX35" s="84"/>
      <c r="KMY35" s="84"/>
      <c r="KMZ35" s="84"/>
      <c r="KNA35" s="84"/>
      <c r="KNB35" s="84"/>
      <c r="KNC35" s="84"/>
      <c r="KND35" s="84"/>
      <c r="KNE35" s="84"/>
      <c r="KNF35" s="84"/>
      <c r="KNG35" s="84"/>
      <c r="KNH35" s="84"/>
      <c r="KNI35" s="84"/>
      <c r="KNJ35" s="84"/>
      <c r="KNK35" s="84"/>
      <c r="KNL35" s="84"/>
      <c r="KNM35" s="84"/>
      <c r="KNN35" s="84"/>
      <c r="KNO35" s="84"/>
      <c r="KNP35" s="84"/>
      <c r="KNQ35" s="84"/>
      <c r="KNR35" s="84"/>
      <c r="KNS35" s="84"/>
      <c r="KNT35" s="84"/>
      <c r="KNU35" s="84"/>
      <c r="KNV35" s="84"/>
      <c r="KNW35" s="84"/>
      <c r="KNX35" s="84"/>
      <c r="KNY35" s="84"/>
      <c r="KNZ35" s="84"/>
      <c r="KOA35" s="84"/>
      <c r="KOB35" s="84"/>
      <c r="KOC35" s="84"/>
      <c r="KOD35" s="84"/>
      <c r="KOE35" s="84"/>
      <c r="KOF35" s="84"/>
      <c r="KOG35" s="84"/>
      <c r="KOH35" s="84"/>
      <c r="KOI35" s="84"/>
      <c r="KOJ35" s="84"/>
      <c r="KOK35" s="84"/>
      <c r="KOL35" s="84"/>
      <c r="KOM35" s="84"/>
      <c r="KON35" s="84"/>
      <c r="KOO35" s="84"/>
      <c r="KOP35" s="84"/>
      <c r="KOQ35" s="84"/>
      <c r="KOR35" s="84"/>
      <c r="KOS35" s="84"/>
      <c r="KOT35" s="84"/>
      <c r="KOU35" s="84"/>
      <c r="KOV35" s="84"/>
      <c r="KOW35" s="84"/>
      <c r="KOX35" s="84"/>
      <c r="KOY35" s="84"/>
      <c r="KOZ35" s="84"/>
      <c r="KPA35" s="84"/>
      <c r="KPB35" s="84"/>
      <c r="KPC35" s="84"/>
      <c r="KPD35" s="84"/>
      <c r="KPE35" s="84"/>
      <c r="KPF35" s="84"/>
      <c r="KPG35" s="84"/>
      <c r="KPH35" s="84"/>
      <c r="KPI35" s="84"/>
      <c r="KPJ35" s="84"/>
      <c r="KPK35" s="84"/>
      <c r="KPL35" s="84"/>
      <c r="KPM35" s="84"/>
      <c r="KPN35" s="84"/>
      <c r="KPO35" s="84"/>
      <c r="KPP35" s="84"/>
      <c r="KPQ35" s="84"/>
      <c r="KPR35" s="84"/>
      <c r="KPS35" s="84"/>
      <c r="KPT35" s="84"/>
      <c r="KPU35" s="84"/>
      <c r="KPV35" s="84"/>
      <c r="KPW35" s="84"/>
      <c r="KPX35" s="84"/>
      <c r="KPY35" s="84"/>
      <c r="KPZ35" s="84"/>
      <c r="KQA35" s="84"/>
      <c r="KQB35" s="84"/>
      <c r="KQC35" s="84"/>
      <c r="KQD35" s="84"/>
      <c r="KQE35" s="84"/>
      <c r="KQF35" s="84"/>
      <c r="KQG35" s="84"/>
      <c r="KQH35" s="84"/>
      <c r="KQI35" s="84"/>
      <c r="KQJ35" s="84"/>
      <c r="KQK35" s="84"/>
      <c r="KQL35" s="84"/>
      <c r="KQM35" s="84"/>
      <c r="KQN35" s="84"/>
      <c r="KQO35" s="84"/>
      <c r="KQP35" s="84"/>
      <c r="KQQ35" s="84"/>
      <c r="KQR35" s="84"/>
      <c r="KQS35" s="84"/>
      <c r="KQT35" s="84"/>
      <c r="KQU35" s="84"/>
      <c r="KQV35" s="84"/>
      <c r="KQW35" s="84"/>
      <c r="KQX35" s="84"/>
      <c r="KQY35" s="84"/>
      <c r="KQZ35" s="84"/>
      <c r="KRA35" s="84"/>
      <c r="KRB35" s="84"/>
      <c r="KRC35" s="84"/>
      <c r="KRD35" s="84"/>
      <c r="KRE35" s="84"/>
      <c r="KRF35" s="84"/>
      <c r="KRG35" s="84"/>
      <c r="KRH35" s="84"/>
      <c r="KRI35" s="84"/>
      <c r="KRJ35" s="84"/>
      <c r="KRK35" s="84"/>
      <c r="KRL35" s="84"/>
      <c r="KRM35" s="84"/>
      <c r="KRN35" s="84"/>
      <c r="KRO35" s="84"/>
      <c r="KRP35" s="84"/>
      <c r="KRQ35" s="84"/>
      <c r="KRR35" s="84"/>
      <c r="KRS35" s="84"/>
      <c r="KRT35" s="84"/>
      <c r="KRU35" s="84"/>
      <c r="KRV35" s="84"/>
      <c r="KRW35" s="84"/>
      <c r="KRX35" s="84"/>
      <c r="KRY35" s="84"/>
      <c r="KRZ35" s="84"/>
      <c r="KSA35" s="84"/>
      <c r="KSB35" s="84"/>
      <c r="KSC35" s="84"/>
      <c r="KSD35" s="84"/>
      <c r="KSE35" s="84"/>
      <c r="KSF35" s="84"/>
      <c r="KSG35" s="84"/>
      <c r="KSH35" s="84"/>
      <c r="KSI35" s="84"/>
      <c r="KSJ35" s="84"/>
      <c r="KSK35" s="84"/>
      <c r="KSL35" s="84"/>
      <c r="KSM35" s="84"/>
      <c r="KSN35" s="84"/>
      <c r="KSO35" s="84"/>
      <c r="KSP35" s="84"/>
      <c r="KSQ35" s="84"/>
      <c r="KSR35" s="84"/>
      <c r="KSS35" s="84"/>
      <c r="KST35" s="84"/>
      <c r="KSU35" s="84"/>
      <c r="KSV35" s="84"/>
      <c r="KSW35" s="84"/>
      <c r="KSX35" s="84"/>
      <c r="KSY35" s="84"/>
      <c r="KSZ35" s="84"/>
      <c r="KTA35" s="84"/>
      <c r="KTB35" s="84"/>
      <c r="KTC35" s="84"/>
      <c r="KTD35" s="84"/>
      <c r="KTE35" s="84"/>
      <c r="KTF35" s="84"/>
      <c r="KTG35" s="84"/>
      <c r="KTH35" s="84"/>
      <c r="KTI35" s="84"/>
      <c r="KTJ35" s="84"/>
      <c r="KTK35" s="84"/>
      <c r="KTL35" s="84"/>
      <c r="KTM35" s="84"/>
      <c r="KTN35" s="84"/>
      <c r="KTO35" s="84"/>
      <c r="KTP35" s="84"/>
      <c r="KTQ35" s="84"/>
      <c r="KTR35" s="84"/>
      <c r="KTS35" s="84"/>
      <c r="KTT35" s="84"/>
      <c r="KTU35" s="84"/>
      <c r="KTV35" s="84"/>
      <c r="KTW35" s="84"/>
      <c r="KTX35" s="84"/>
      <c r="KTY35" s="84"/>
      <c r="KTZ35" s="84"/>
      <c r="KUA35" s="84"/>
      <c r="KUB35" s="84"/>
      <c r="KUC35" s="84"/>
      <c r="KUD35" s="84"/>
      <c r="KUE35" s="84"/>
      <c r="KUF35" s="84"/>
      <c r="KUG35" s="84"/>
      <c r="KUH35" s="84"/>
      <c r="KUI35" s="84"/>
      <c r="KUJ35" s="84"/>
      <c r="KUK35" s="84"/>
      <c r="KUL35" s="84"/>
      <c r="KUM35" s="84"/>
      <c r="KUN35" s="84"/>
      <c r="KUO35" s="84"/>
      <c r="KUP35" s="84"/>
      <c r="KUQ35" s="84"/>
      <c r="KUR35" s="84"/>
      <c r="KUS35" s="84"/>
      <c r="KUT35" s="84"/>
      <c r="KUU35" s="84"/>
      <c r="KUV35" s="84"/>
      <c r="KUW35" s="84"/>
      <c r="KUX35" s="84"/>
      <c r="KUY35" s="84"/>
      <c r="KUZ35" s="84"/>
      <c r="KVA35" s="84"/>
      <c r="KVB35" s="84"/>
      <c r="KVC35" s="84"/>
      <c r="KVD35" s="84"/>
      <c r="KVE35" s="84"/>
      <c r="KVF35" s="84"/>
      <c r="KVG35" s="84"/>
      <c r="KVH35" s="84"/>
      <c r="KVI35" s="84"/>
      <c r="KVJ35" s="84"/>
      <c r="KVK35" s="84"/>
      <c r="KVL35" s="84"/>
      <c r="KVM35" s="84"/>
      <c r="KVN35" s="84"/>
      <c r="KVO35" s="84"/>
      <c r="KVP35" s="84"/>
      <c r="KVQ35" s="84"/>
      <c r="KVR35" s="84"/>
      <c r="KVS35" s="84"/>
      <c r="KVT35" s="84"/>
      <c r="KVU35" s="84"/>
      <c r="KVV35" s="84"/>
      <c r="KVW35" s="84"/>
      <c r="KVX35" s="84"/>
      <c r="KVY35" s="84"/>
      <c r="KVZ35" s="84"/>
      <c r="KWA35" s="84"/>
      <c r="KWB35" s="84"/>
      <c r="KWC35" s="84"/>
      <c r="KWD35" s="84"/>
      <c r="KWE35" s="84"/>
      <c r="KWF35" s="84"/>
      <c r="KWG35" s="84"/>
      <c r="KWH35" s="84"/>
      <c r="KWI35" s="84"/>
      <c r="KWJ35" s="84"/>
      <c r="KWK35" s="84"/>
      <c r="KWL35" s="84"/>
      <c r="KWM35" s="84"/>
      <c r="KWN35" s="84"/>
      <c r="KWO35" s="84"/>
      <c r="KWP35" s="84"/>
      <c r="KWQ35" s="84"/>
      <c r="KWR35" s="84"/>
      <c r="KWS35" s="84"/>
      <c r="KWT35" s="84"/>
      <c r="KWU35" s="84"/>
      <c r="KWV35" s="84"/>
      <c r="KWW35" s="84"/>
      <c r="KWX35" s="84"/>
      <c r="KWY35" s="84"/>
      <c r="KWZ35" s="84"/>
      <c r="KXA35" s="84"/>
      <c r="KXB35" s="84"/>
      <c r="KXC35" s="84"/>
      <c r="KXD35" s="84"/>
      <c r="KXE35" s="84"/>
      <c r="KXF35" s="84"/>
      <c r="KXG35" s="84"/>
      <c r="KXH35" s="84"/>
      <c r="KXI35" s="84"/>
      <c r="KXJ35" s="84"/>
      <c r="KXK35" s="84"/>
      <c r="KXL35" s="84"/>
      <c r="KXM35" s="84"/>
      <c r="KXN35" s="84"/>
      <c r="KXO35" s="84"/>
      <c r="KXP35" s="84"/>
      <c r="KXQ35" s="84"/>
      <c r="KXR35" s="84"/>
      <c r="KXS35" s="84"/>
      <c r="KXT35" s="84"/>
      <c r="KXU35" s="84"/>
      <c r="KXV35" s="84"/>
      <c r="KXW35" s="84"/>
      <c r="KXX35" s="84"/>
      <c r="KXY35" s="84"/>
      <c r="KXZ35" s="84"/>
      <c r="KYA35" s="84"/>
      <c r="KYB35" s="84"/>
      <c r="KYC35" s="84"/>
      <c r="KYD35" s="84"/>
      <c r="KYE35" s="84"/>
      <c r="KYF35" s="84"/>
      <c r="KYG35" s="84"/>
      <c r="KYH35" s="84"/>
      <c r="KYI35" s="84"/>
      <c r="KYJ35" s="84"/>
      <c r="KYK35" s="84"/>
      <c r="KYL35" s="84"/>
      <c r="KYM35" s="84"/>
      <c r="KYN35" s="84"/>
      <c r="KYO35" s="84"/>
      <c r="KYP35" s="84"/>
      <c r="KYQ35" s="84"/>
      <c r="KYR35" s="84"/>
      <c r="KYS35" s="84"/>
      <c r="KYT35" s="84"/>
      <c r="KYU35" s="84"/>
      <c r="KYV35" s="84"/>
      <c r="KYW35" s="84"/>
      <c r="KYX35" s="84"/>
      <c r="KYY35" s="84"/>
      <c r="KYZ35" s="84"/>
      <c r="KZA35" s="84"/>
      <c r="KZB35" s="84"/>
      <c r="KZC35" s="84"/>
      <c r="KZD35" s="84"/>
      <c r="KZE35" s="84"/>
      <c r="KZF35" s="84"/>
      <c r="KZG35" s="84"/>
      <c r="KZH35" s="84"/>
      <c r="KZI35" s="84"/>
      <c r="KZJ35" s="84"/>
      <c r="KZK35" s="84"/>
      <c r="KZL35" s="84"/>
      <c r="KZM35" s="84"/>
      <c r="KZN35" s="84"/>
      <c r="KZO35" s="84"/>
      <c r="KZP35" s="84"/>
      <c r="KZQ35" s="84"/>
      <c r="KZR35" s="84"/>
      <c r="KZS35" s="84"/>
      <c r="KZT35" s="84"/>
      <c r="KZU35" s="84"/>
      <c r="KZV35" s="84"/>
      <c r="KZW35" s="84"/>
      <c r="KZX35" s="84"/>
      <c r="KZY35" s="84"/>
      <c r="KZZ35" s="84"/>
      <c r="LAA35" s="84"/>
      <c r="LAB35" s="84"/>
      <c r="LAC35" s="84"/>
      <c r="LAD35" s="84"/>
      <c r="LAE35" s="84"/>
      <c r="LAF35" s="84"/>
      <c r="LAG35" s="84"/>
      <c r="LAH35" s="84"/>
      <c r="LAI35" s="84"/>
      <c r="LAJ35" s="84"/>
      <c r="LAK35" s="84"/>
      <c r="LAL35" s="84"/>
      <c r="LAM35" s="84"/>
      <c r="LAN35" s="84"/>
      <c r="LAO35" s="84"/>
      <c r="LAP35" s="84"/>
      <c r="LAQ35" s="84"/>
      <c r="LAR35" s="84"/>
      <c r="LAS35" s="84"/>
      <c r="LAT35" s="84"/>
      <c r="LAU35" s="84"/>
      <c r="LAV35" s="84"/>
      <c r="LAW35" s="84"/>
      <c r="LAX35" s="84"/>
      <c r="LAY35" s="84"/>
      <c r="LAZ35" s="84"/>
      <c r="LBA35" s="84"/>
      <c r="LBB35" s="84"/>
      <c r="LBC35" s="84"/>
      <c r="LBD35" s="84"/>
      <c r="LBE35" s="84"/>
      <c r="LBF35" s="84"/>
      <c r="LBG35" s="84"/>
      <c r="LBH35" s="84"/>
      <c r="LBI35" s="84"/>
      <c r="LBJ35" s="84"/>
      <c r="LBK35" s="84"/>
      <c r="LBL35" s="84"/>
      <c r="LBM35" s="84"/>
      <c r="LBN35" s="84"/>
      <c r="LBO35" s="84"/>
      <c r="LBP35" s="84"/>
      <c r="LBQ35" s="84"/>
      <c r="LBR35" s="84"/>
      <c r="LBS35" s="84"/>
      <c r="LBT35" s="84"/>
      <c r="LBU35" s="84"/>
      <c r="LBV35" s="84"/>
      <c r="LBW35" s="84"/>
      <c r="LBX35" s="84"/>
      <c r="LBY35" s="84"/>
      <c r="LBZ35" s="84"/>
      <c r="LCA35" s="84"/>
      <c r="LCB35" s="84"/>
      <c r="LCC35" s="84"/>
      <c r="LCD35" s="84"/>
      <c r="LCE35" s="84"/>
      <c r="LCF35" s="84"/>
      <c r="LCG35" s="84"/>
      <c r="LCH35" s="84"/>
      <c r="LCI35" s="84"/>
      <c r="LCJ35" s="84"/>
      <c r="LCK35" s="84"/>
      <c r="LCL35" s="84"/>
      <c r="LCM35" s="84"/>
      <c r="LCN35" s="84"/>
      <c r="LCO35" s="84"/>
      <c r="LCP35" s="84"/>
      <c r="LCQ35" s="84"/>
      <c r="LCR35" s="84"/>
      <c r="LCS35" s="84"/>
      <c r="LCT35" s="84"/>
      <c r="LCU35" s="84"/>
      <c r="LCV35" s="84"/>
      <c r="LCW35" s="84"/>
      <c r="LCX35" s="84"/>
      <c r="LCY35" s="84"/>
      <c r="LCZ35" s="84"/>
      <c r="LDA35" s="84"/>
      <c r="LDB35" s="84"/>
      <c r="LDC35" s="84"/>
      <c r="LDD35" s="84"/>
      <c r="LDE35" s="84"/>
      <c r="LDF35" s="84"/>
      <c r="LDG35" s="84"/>
      <c r="LDH35" s="84"/>
      <c r="LDI35" s="84"/>
      <c r="LDJ35" s="84"/>
      <c r="LDK35" s="84"/>
      <c r="LDL35" s="84"/>
      <c r="LDM35" s="84"/>
      <c r="LDN35" s="84"/>
      <c r="LDO35" s="84"/>
      <c r="LDP35" s="84"/>
      <c r="LDQ35" s="84"/>
      <c r="LDR35" s="84"/>
      <c r="LDS35" s="84"/>
      <c r="LDT35" s="84"/>
      <c r="LDU35" s="84"/>
      <c r="LDV35" s="84"/>
      <c r="LDW35" s="84"/>
      <c r="LDX35" s="84"/>
      <c r="LDY35" s="84"/>
      <c r="LDZ35" s="84"/>
      <c r="LEA35" s="84"/>
      <c r="LEB35" s="84"/>
      <c r="LEC35" s="84"/>
      <c r="LED35" s="84"/>
      <c r="LEE35" s="84"/>
      <c r="LEF35" s="84"/>
      <c r="LEG35" s="84"/>
      <c r="LEH35" s="84"/>
      <c r="LEI35" s="84"/>
      <c r="LEJ35" s="84"/>
      <c r="LEK35" s="84"/>
      <c r="LEL35" s="84"/>
      <c r="LEM35" s="84"/>
      <c r="LEN35" s="84"/>
      <c r="LEO35" s="84"/>
      <c r="LEP35" s="84"/>
      <c r="LEQ35" s="84"/>
      <c r="LER35" s="84"/>
      <c r="LES35" s="84"/>
      <c r="LET35" s="84"/>
      <c r="LEU35" s="84"/>
      <c r="LEV35" s="84"/>
      <c r="LEW35" s="84"/>
      <c r="LEX35" s="84"/>
      <c r="LEY35" s="84"/>
      <c r="LEZ35" s="84"/>
      <c r="LFA35" s="84"/>
      <c r="LFB35" s="84"/>
      <c r="LFC35" s="84"/>
      <c r="LFD35" s="84"/>
      <c r="LFE35" s="84"/>
      <c r="LFF35" s="84"/>
      <c r="LFG35" s="84"/>
      <c r="LFH35" s="84"/>
      <c r="LFI35" s="84"/>
      <c r="LFJ35" s="84"/>
      <c r="LFK35" s="84"/>
      <c r="LFL35" s="84"/>
      <c r="LFM35" s="84"/>
      <c r="LFN35" s="84"/>
      <c r="LFO35" s="84"/>
      <c r="LFP35" s="84"/>
      <c r="LFQ35" s="84"/>
      <c r="LFR35" s="84"/>
      <c r="LFS35" s="84"/>
      <c r="LFT35" s="84"/>
      <c r="LFU35" s="84"/>
      <c r="LFV35" s="84"/>
      <c r="LFW35" s="84"/>
      <c r="LFX35" s="84"/>
      <c r="LFY35" s="84"/>
      <c r="LFZ35" s="84"/>
      <c r="LGA35" s="84"/>
      <c r="LGB35" s="84"/>
      <c r="LGC35" s="84"/>
      <c r="LGD35" s="84"/>
      <c r="LGE35" s="84"/>
      <c r="LGF35" s="84"/>
      <c r="LGG35" s="84"/>
      <c r="LGH35" s="84"/>
      <c r="LGI35" s="84"/>
      <c r="LGJ35" s="84"/>
      <c r="LGK35" s="84"/>
      <c r="LGL35" s="84"/>
      <c r="LGM35" s="84"/>
      <c r="LGN35" s="84"/>
      <c r="LGO35" s="84"/>
      <c r="LGP35" s="84"/>
      <c r="LGQ35" s="84"/>
      <c r="LGR35" s="84"/>
      <c r="LGS35" s="84"/>
      <c r="LGT35" s="84"/>
      <c r="LGU35" s="84"/>
      <c r="LGV35" s="84"/>
      <c r="LGW35" s="84"/>
      <c r="LGX35" s="84"/>
      <c r="LGY35" s="84"/>
      <c r="LGZ35" s="84"/>
      <c r="LHA35" s="84"/>
      <c r="LHB35" s="84"/>
      <c r="LHC35" s="84"/>
      <c r="LHD35" s="84"/>
      <c r="LHE35" s="84"/>
      <c r="LHF35" s="84"/>
      <c r="LHG35" s="84"/>
      <c r="LHH35" s="84"/>
      <c r="LHI35" s="84"/>
      <c r="LHJ35" s="84"/>
      <c r="LHK35" s="84"/>
      <c r="LHL35" s="84"/>
      <c r="LHM35" s="84"/>
      <c r="LHN35" s="84"/>
      <c r="LHO35" s="84"/>
      <c r="LHP35" s="84"/>
      <c r="LHQ35" s="84"/>
      <c r="LHR35" s="84"/>
      <c r="LHS35" s="84"/>
      <c r="LHT35" s="84"/>
      <c r="LHU35" s="84"/>
      <c r="LHV35" s="84"/>
      <c r="LHW35" s="84"/>
      <c r="LHX35" s="84"/>
      <c r="LHY35" s="84"/>
      <c r="LHZ35" s="84"/>
      <c r="LIA35" s="84"/>
      <c r="LIB35" s="84"/>
      <c r="LIC35" s="84"/>
      <c r="LID35" s="84"/>
      <c r="LIE35" s="84"/>
      <c r="LIF35" s="84"/>
      <c r="LIG35" s="84"/>
      <c r="LIH35" s="84"/>
      <c r="LII35" s="84"/>
      <c r="LIJ35" s="84"/>
      <c r="LIK35" s="84"/>
      <c r="LIL35" s="84"/>
      <c r="LIM35" s="84"/>
      <c r="LIN35" s="84"/>
      <c r="LIO35" s="84"/>
      <c r="LIP35" s="84"/>
      <c r="LIQ35" s="84"/>
      <c r="LIR35" s="84"/>
      <c r="LIS35" s="84"/>
      <c r="LIT35" s="84"/>
      <c r="LIU35" s="84"/>
      <c r="LIV35" s="84"/>
      <c r="LIW35" s="84"/>
      <c r="LIX35" s="84"/>
      <c r="LIY35" s="84"/>
      <c r="LIZ35" s="84"/>
      <c r="LJA35" s="84"/>
      <c r="LJB35" s="84"/>
      <c r="LJC35" s="84"/>
      <c r="LJD35" s="84"/>
      <c r="LJE35" s="84"/>
      <c r="LJF35" s="84"/>
      <c r="LJG35" s="84"/>
      <c r="LJH35" s="84"/>
      <c r="LJI35" s="84"/>
      <c r="LJJ35" s="84"/>
      <c r="LJK35" s="84"/>
      <c r="LJL35" s="84"/>
      <c r="LJM35" s="84"/>
      <c r="LJN35" s="84"/>
      <c r="LJO35" s="84"/>
      <c r="LJP35" s="84"/>
      <c r="LJQ35" s="84"/>
      <c r="LJR35" s="84"/>
      <c r="LJS35" s="84"/>
      <c r="LJT35" s="84"/>
      <c r="LJU35" s="84"/>
      <c r="LJV35" s="84"/>
      <c r="LJW35" s="84"/>
      <c r="LJX35" s="84"/>
      <c r="LJY35" s="84"/>
      <c r="LJZ35" s="84"/>
      <c r="LKA35" s="84"/>
      <c r="LKB35" s="84"/>
      <c r="LKC35" s="84"/>
      <c r="LKD35" s="84"/>
      <c r="LKE35" s="84"/>
      <c r="LKF35" s="84"/>
      <c r="LKG35" s="84"/>
      <c r="LKH35" s="84"/>
      <c r="LKI35" s="84"/>
      <c r="LKJ35" s="84"/>
      <c r="LKK35" s="84"/>
      <c r="LKL35" s="84"/>
      <c r="LKM35" s="84"/>
      <c r="LKN35" s="84"/>
      <c r="LKO35" s="84"/>
      <c r="LKP35" s="84"/>
      <c r="LKQ35" s="84"/>
      <c r="LKR35" s="84"/>
      <c r="LKS35" s="84"/>
      <c r="LKT35" s="84"/>
      <c r="LKU35" s="84"/>
      <c r="LKV35" s="84"/>
      <c r="LKW35" s="84"/>
      <c r="LKX35" s="84"/>
      <c r="LKY35" s="84"/>
      <c r="LKZ35" s="84"/>
      <c r="LLA35" s="84"/>
      <c r="LLB35" s="84"/>
      <c r="LLC35" s="84"/>
      <c r="LLD35" s="84"/>
      <c r="LLE35" s="84"/>
      <c r="LLF35" s="84"/>
      <c r="LLG35" s="84"/>
      <c r="LLH35" s="84"/>
      <c r="LLI35" s="84"/>
      <c r="LLJ35" s="84"/>
      <c r="LLK35" s="84"/>
      <c r="LLL35" s="84"/>
      <c r="LLM35" s="84"/>
      <c r="LLN35" s="84"/>
      <c r="LLO35" s="84"/>
      <c r="LLP35" s="84"/>
      <c r="LLQ35" s="84"/>
      <c r="LLR35" s="84"/>
      <c r="LLS35" s="84"/>
      <c r="LLT35" s="84"/>
      <c r="LLU35" s="84"/>
      <c r="LLV35" s="84"/>
      <c r="LLW35" s="84"/>
      <c r="LLX35" s="84"/>
      <c r="LLY35" s="84"/>
      <c r="LLZ35" s="84"/>
      <c r="LMA35" s="84"/>
      <c r="LMB35" s="84"/>
      <c r="LMC35" s="84"/>
      <c r="LMD35" s="84"/>
      <c r="LME35" s="84"/>
      <c r="LMF35" s="84"/>
      <c r="LMG35" s="84"/>
      <c r="LMH35" s="84"/>
      <c r="LMI35" s="84"/>
      <c r="LMJ35" s="84"/>
      <c r="LMK35" s="84"/>
      <c r="LML35" s="84"/>
      <c r="LMM35" s="84"/>
      <c r="LMN35" s="84"/>
      <c r="LMO35" s="84"/>
      <c r="LMP35" s="84"/>
      <c r="LMQ35" s="84"/>
      <c r="LMR35" s="84"/>
      <c r="LMS35" s="84"/>
      <c r="LMT35" s="84"/>
      <c r="LMU35" s="84"/>
      <c r="LMV35" s="84"/>
      <c r="LMW35" s="84"/>
      <c r="LMX35" s="84"/>
      <c r="LMY35" s="84"/>
      <c r="LMZ35" s="84"/>
      <c r="LNA35" s="84"/>
      <c r="LNB35" s="84"/>
      <c r="LNC35" s="84"/>
      <c r="LND35" s="84"/>
      <c r="LNE35" s="84"/>
      <c r="LNF35" s="84"/>
      <c r="LNG35" s="84"/>
      <c r="LNH35" s="84"/>
      <c r="LNI35" s="84"/>
      <c r="LNJ35" s="84"/>
      <c r="LNK35" s="84"/>
      <c r="LNL35" s="84"/>
      <c r="LNM35" s="84"/>
      <c r="LNN35" s="84"/>
      <c r="LNO35" s="84"/>
      <c r="LNP35" s="84"/>
      <c r="LNQ35" s="84"/>
      <c r="LNR35" s="84"/>
      <c r="LNS35" s="84"/>
      <c r="LNT35" s="84"/>
      <c r="LNU35" s="84"/>
      <c r="LNV35" s="84"/>
      <c r="LNW35" s="84"/>
      <c r="LNX35" s="84"/>
      <c r="LNY35" s="84"/>
      <c r="LNZ35" s="84"/>
      <c r="LOA35" s="84"/>
      <c r="LOB35" s="84"/>
      <c r="LOC35" s="84"/>
      <c r="LOD35" s="84"/>
      <c r="LOE35" s="84"/>
      <c r="LOF35" s="84"/>
      <c r="LOG35" s="84"/>
      <c r="LOH35" s="84"/>
      <c r="LOI35" s="84"/>
      <c r="LOJ35" s="84"/>
      <c r="LOK35" s="84"/>
      <c r="LOL35" s="84"/>
      <c r="LOM35" s="84"/>
      <c r="LON35" s="84"/>
      <c r="LOO35" s="84"/>
      <c r="LOP35" s="84"/>
      <c r="LOQ35" s="84"/>
      <c r="LOR35" s="84"/>
      <c r="LOS35" s="84"/>
      <c r="LOT35" s="84"/>
      <c r="LOU35" s="84"/>
      <c r="LOV35" s="84"/>
      <c r="LOW35" s="84"/>
      <c r="LOX35" s="84"/>
      <c r="LOY35" s="84"/>
      <c r="LOZ35" s="84"/>
      <c r="LPA35" s="84"/>
      <c r="LPB35" s="84"/>
      <c r="LPC35" s="84"/>
      <c r="LPD35" s="84"/>
      <c r="LPE35" s="84"/>
      <c r="LPF35" s="84"/>
      <c r="LPG35" s="84"/>
      <c r="LPH35" s="84"/>
      <c r="LPI35" s="84"/>
      <c r="LPJ35" s="84"/>
      <c r="LPK35" s="84"/>
      <c r="LPL35" s="84"/>
      <c r="LPM35" s="84"/>
      <c r="LPN35" s="84"/>
      <c r="LPO35" s="84"/>
      <c r="LPP35" s="84"/>
      <c r="LPQ35" s="84"/>
      <c r="LPR35" s="84"/>
      <c r="LPS35" s="84"/>
      <c r="LPT35" s="84"/>
      <c r="LPU35" s="84"/>
      <c r="LPV35" s="84"/>
      <c r="LPW35" s="84"/>
      <c r="LPX35" s="84"/>
      <c r="LPY35" s="84"/>
      <c r="LPZ35" s="84"/>
      <c r="LQA35" s="84"/>
      <c r="LQB35" s="84"/>
      <c r="LQC35" s="84"/>
      <c r="LQD35" s="84"/>
      <c r="LQE35" s="84"/>
      <c r="LQF35" s="84"/>
      <c r="LQG35" s="84"/>
      <c r="LQH35" s="84"/>
      <c r="LQI35" s="84"/>
      <c r="LQJ35" s="84"/>
      <c r="LQK35" s="84"/>
      <c r="LQL35" s="84"/>
      <c r="LQM35" s="84"/>
      <c r="LQN35" s="84"/>
      <c r="LQO35" s="84"/>
      <c r="LQP35" s="84"/>
      <c r="LQQ35" s="84"/>
      <c r="LQR35" s="84"/>
      <c r="LQS35" s="84"/>
      <c r="LQT35" s="84"/>
      <c r="LQU35" s="84"/>
      <c r="LQV35" s="84"/>
      <c r="LQW35" s="84"/>
      <c r="LQX35" s="84"/>
      <c r="LQY35" s="84"/>
      <c r="LQZ35" s="84"/>
      <c r="LRA35" s="84"/>
      <c r="LRB35" s="84"/>
      <c r="LRC35" s="84"/>
      <c r="LRD35" s="84"/>
      <c r="LRE35" s="84"/>
      <c r="LRF35" s="84"/>
      <c r="LRG35" s="84"/>
      <c r="LRH35" s="84"/>
      <c r="LRI35" s="84"/>
      <c r="LRJ35" s="84"/>
      <c r="LRK35" s="84"/>
      <c r="LRL35" s="84"/>
      <c r="LRM35" s="84"/>
      <c r="LRN35" s="84"/>
      <c r="LRO35" s="84"/>
      <c r="LRP35" s="84"/>
      <c r="LRQ35" s="84"/>
      <c r="LRR35" s="84"/>
      <c r="LRS35" s="84"/>
      <c r="LRT35" s="84"/>
      <c r="LRU35" s="84"/>
      <c r="LRV35" s="84"/>
      <c r="LRW35" s="84"/>
      <c r="LRX35" s="84"/>
      <c r="LRY35" s="84"/>
      <c r="LRZ35" s="84"/>
      <c r="LSA35" s="84"/>
      <c r="LSB35" s="84"/>
      <c r="LSC35" s="84"/>
      <c r="LSD35" s="84"/>
      <c r="LSE35" s="84"/>
      <c r="LSF35" s="84"/>
      <c r="LSG35" s="84"/>
      <c r="LSH35" s="84"/>
      <c r="LSI35" s="84"/>
      <c r="LSJ35" s="84"/>
      <c r="LSK35" s="84"/>
      <c r="LSL35" s="84"/>
      <c r="LSM35" s="84"/>
      <c r="LSN35" s="84"/>
      <c r="LSO35" s="84"/>
      <c r="LSP35" s="84"/>
      <c r="LSQ35" s="84"/>
      <c r="LSR35" s="84"/>
      <c r="LSS35" s="84"/>
      <c r="LST35" s="84"/>
      <c r="LSU35" s="84"/>
      <c r="LSV35" s="84"/>
      <c r="LSW35" s="84"/>
      <c r="LSX35" s="84"/>
      <c r="LSY35" s="84"/>
      <c r="LSZ35" s="84"/>
      <c r="LTA35" s="84"/>
      <c r="LTB35" s="84"/>
      <c r="LTC35" s="84"/>
      <c r="LTD35" s="84"/>
      <c r="LTE35" s="84"/>
      <c r="LTF35" s="84"/>
      <c r="LTG35" s="84"/>
      <c r="LTH35" s="84"/>
      <c r="LTI35" s="84"/>
      <c r="LTJ35" s="84"/>
      <c r="LTK35" s="84"/>
      <c r="LTL35" s="84"/>
      <c r="LTM35" s="84"/>
      <c r="LTN35" s="84"/>
      <c r="LTO35" s="84"/>
      <c r="LTP35" s="84"/>
      <c r="LTQ35" s="84"/>
      <c r="LTR35" s="84"/>
      <c r="LTS35" s="84"/>
      <c r="LTT35" s="84"/>
      <c r="LTU35" s="84"/>
      <c r="LTV35" s="84"/>
      <c r="LTW35" s="84"/>
      <c r="LTX35" s="84"/>
      <c r="LTY35" s="84"/>
      <c r="LTZ35" s="84"/>
      <c r="LUA35" s="84"/>
      <c r="LUB35" s="84"/>
      <c r="LUC35" s="84"/>
      <c r="LUD35" s="84"/>
      <c r="LUE35" s="84"/>
      <c r="LUF35" s="84"/>
      <c r="LUG35" s="84"/>
      <c r="LUH35" s="84"/>
      <c r="LUI35" s="84"/>
      <c r="LUJ35" s="84"/>
      <c r="LUK35" s="84"/>
      <c r="LUL35" s="84"/>
      <c r="LUM35" s="84"/>
      <c r="LUN35" s="84"/>
      <c r="LUO35" s="84"/>
      <c r="LUP35" s="84"/>
      <c r="LUQ35" s="84"/>
      <c r="LUR35" s="84"/>
      <c r="LUS35" s="84"/>
      <c r="LUT35" s="84"/>
      <c r="LUU35" s="84"/>
      <c r="LUV35" s="84"/>
      <c r="LUW35" s="84"/>
      <c r="LUX35" s="84"/>
      <c r="LUY35" s="84"/>
      <c r="LUZ35" s="84"/>
      <c r="LVA35" s="84"/>
      <c r="LVB35" s="84"/>
      <c r="LVC35" s="84"/>
      <c r="LVD35" s="84"/>
      <c r="LVE35" s="84"/>
      <c r="LVF35" s="84"/>
      <c r="LVG35" s="84"/>
      <c r="LVH35" s="84"/>
      <c r="LVI35" s="84"/>
      <c r="LVJ35" s="84"/>
      <c r="LVK35" s="84"/>
      <c r="LVL35" s="84"/>
      <c r="LVM35" s="84"/>
      <c r="LVN35" s="84"/>
      <c r="LVO35" s="84"/>
      <c r="LVP35" s="84"/>
      <c r="LVQ35" s="84"/>
      <c r="LVR35" s="84"/>
      <c r="LVS35" s="84"/>
      <c r="LVT35" s="84"/>
      <c r="LVU35" s="84"/>
      <c r="LVV35" s="84"/>
      <c r="LVW35" s="84"/>
      <c r="LVX35" s="84"/>
      <c r="LVY35" s="84"/>
      <c r="LVZ35" s="84"/>
      <c r="LWA35" s="84"/>
      <c r="LWB35" s="84"/>
      <c r="LWC35" s="84"/>
      <c r="LWD35" s="84"/>
      <c r="LWE35" s="84"/>
      <c r="LWF35" s="84"/>
      <c r="LWG35" s="84"/>
      <c r="LWH35" s="84"/>
      <c r="LWI35" s="84"/>
      <c r="LWJ35" s="84"/>
      <c r="LWK35" s="84"/>
      <c r="LWL35" s="84"/>
      <c r="LWM35" s="84"/>
      <c r="LWN35" s="84"/>
      <c r="LWO35" s="84"/>
      <c r="LWP35" s="84"/>
      <c r="LWQ35" s="84"/>
      <c r="LWR35" s="84"/>
      <c r="LWS35" s="84"/>
      <c r="LWT35" s="84"/>
      <c r="LWU35" s="84"/>
      <c r="LWV35" s="84"/>
      <c r="LWW35" s="84"/>
      <c r="LWX35" s="84"/>
      <c r="LWY35" s="84"/>
      <c r="LWZ35" s="84"/>
      <c r="LXA35" s="84"/>
      <c r="LXB35" s="84"/>
      <c r="LXC35" s="84"/>
      <c r="LXD35" s="84"/>
      <c r="LXE35" s="84"/>
      <c r="LXF35" s="84"/>
      <c r="LXG35" s="84"/>
      <c r="LXH35" s="84"/>
      <c r="LXI35" s="84"/>
      <c r="LXJ35" s="84"/>
      <c r="LXK35" s="84"/>
      <c r="LXL35" s="84"/>
      <c r="LXM35" s="84"/>
      <c r="LXN35" s="84"/>
      <c r="LXO35" s="84"/>
      <c r="LXP35" s="84"/>
      <c r="LXQ35" s="84"/>
      <c r="LXR35" s="84"/>
      <c r="LXS35" s="84"/>
      <c r="LXT35" s="84"/>
      <c r="LXU35" s="84"/>
      <c r="LXV35" s="84"/>
      <c r="LXW35" s="84"/>
      <c r="LXX35" s="84"/>
      <c r="LXY35" s="84"/>
      <c r="LXZ35" s="84"/>
      <c r="LYA35" s="84"/>
      <c r="LYB35" s="84"/>
      <c r="LYC35" s="84"/>
      <c r="LYD35" s="84"/>
      <c r="LYE35" s="84"/>
      <c r="LYF35" s="84"/>
      <c r="LYG35" s="84"/>
      <c r="LYH35" s="84"/>
      <c r="LYI35" s="84"/>
      <c r="LYJ35" s="84"/>
      <c r="LYK35" s="84"/>
      <c r="LYL35" s="84"/>
      <c r="LYM35" s="84"/>
      <c r="LYN35" s="84"/>
      <c r="LYO35" s="84"/>
      <c r="LYP35" s="84"/>
      <c r="LYQ35" s="84"/>
      <c r="LYR35" s="84"/>
      <c r="LYS35" s="84"/>
      <c r="LYT35" s="84"/>
      <c r="LYU35" s="84"/>
      <c r="LYV35" s="84"/>
      <c r="LYW35" s="84"/>
      <c r="LYX35" s="84"/>
      <c r="LYY35" s="84"/>
      <c r="LYZ35" s="84"/>
      <c r="LZA35" s="84"/>
      <c r="LZB35" s="84"/>
      <c r="LZC35" s="84"/>
      <c r="LZD35" s="84"/>
      <c r="LZE35" s="84"/>
      <c r="LZF35" s="84"/>
      <c r="LZG35" s="84"/>
      <c r="LZH35" s="84"/>
      <c r="LZI35" s="84"/>
      <c r="LZJ35" s="84"/>
      <c r="LZK35" s="84"/>
      <c r="LZL35" s="84"/>
      <c r="LZM35" s="84"/>
      <c r="LZN35" s="84"/>
      <c r="LZO35" s="84"/>
      <c r="LZP35" s="84"/>
      <c r="LZQ35" s="84"/>
      <c r="LZR35" s="84"/>
      <c r="LZS35" s="84"/>
      <c r="LZT35" s="84"/>
      <c r="LZU35" s="84"/>
      <c r="LZV35" s="84"/>
      <c r="LZW35" s="84"/>
      <c r="LZX35" s="84"/>
      <c r="LZY35" s="84"/>
      <c r="LZZ35" s="84"/>
      <c r="MAA35" s="84"/>
      <c r="MAB35" s="84"/>
      <c r="MAC35" s="84"/>
      <c r="MAD35" s="84"/>
      <c r="MAE35" s="84"/>
      <c r="MAF35" s="84"/>
      <c r="MAG35" s="84"/>
      <c r="MAH35" s="84"/>
      <c r="MAI35" s="84"/>
      <c r="MAJ35" s="84"/>
      <c r="MAK35" s="84"/>
      <c r="MAL35" s="84"/>
      <c r="MAM35" s="84"/>
      <c r="MAN35" s="84"/>
      <c r="MAO35" s="84"/>
      <c r="MAP35" s="84"/>
      <c r="MAQ35" s="84"/>
      <c r="MAR35" s="84"/>
      <c r="MAS35" s="84"/>
      <c r="MAT35" s="84"/>
      <c r="MAU35" s="84"/>
      <c r="MAV35" s="84"/>
      <c r="MAW35" s="84"/>
      <c r="MAX35" s="84"/>
      <c r="MAY35" s="84"/>
      <c r="MAZ35" s="84"/>
      <c r="MBA35" s="84"/>
      <c r="MBB35" s="84"/>
      <c r="MBC35" s="84"/>
      <c r="MBD35" s="84"/>
      <c r="MBE35" s="84"/>
      <c r="MBF35" s="84"/>
      <c r="MBG35" s="84"/>
      <c r="MBH35" s="84"/>
      <c r="MBI35" s="84"/>
      <c r="MBJ35" s="84"/>
      <c r="MBK35" s="84"/>
      <c r="MBL35" s="84"/>
      <c r="MBM35" s="84"/>
      <c r="MBN35" s="84"/>
      <c r="MBO35" s="84"/>
      <c r="MBP35" s="84"/>
      <c r="MBQ35" s="84"/>
      <c r="MBR35" s="84"/>
      <c r="MBS35" s="84"/>
      <c r="MBT35" s="84"/>
      <c r="MBU35" s="84"/>
      <c r="MBV35" s="84"/>
      <c r="MBW35" s="84"/>
      <c r="MBX35" s="84"/>
      <c r="MBY35" s="84"/>
      <c r="MBZ35" s="84"/>
      <c r="MCA35" s="84"/>
      <c r="MCB35" s="84"/>
      <c r="MCC35" s="84"/>
      <c r="MCD35" s="84"/>
      <c r="MCE35" s="84"/>
      <c r="MCF35" s="84"/>
      <c r="MCG35" s="84"/>
      <c r="MCH35" s="84"/>
      <c r="MCI35" s="84"/>
      <c r="MCJ35" s="84"/>
      <c r="MCK35" s="84"/>
      <c r="MCL35" s="84"/>
      <c r="MCM35" s="84"/>
      <c r="MCN35" s="84"/>
      <c r="MCO35" s="84"/>
      <c r="MCP35" s="84"/>
      <c r="MCQ35" s="84"/>
      <c r="MCR35" s="84"/>
      <c r="MCS35" s="84"/>
      <c r="MCT35" s="84"/>
      <c r="MCU35" s="84"/>
      <c r="MCV35" s="84"/>
      <c r="MCW35" s="84"/>
      <c r="MCX35" s="84"/>
      <c r="MCY35" s="84"/>
      <c r="MCZ35" s="84"/>
      <c r="MDA35" s="84"/>
      <c r="MDB35" s="84"/>
      <c r="MDC35" s="84"/>
      <c r="MDD35" s="84"/>
      <c r="MDE35" s="84"/>
      <c r="MDF35" s="84"/>
      <c r="MDG35" s="84"/>
      <c r="MDH35" s="84"/>
      <c r="MDI35" s="84"/>
      <c r="MDJ35" s="84"/>
      <c r="MDK35" s="84"/>
      <c r="MDL35" s="84"/>
      <c r="MDM35" s="84"/>
      <c r="MDN35" s="84"/>
      <c r="MDO35" s="84"/>
      <c r="MDP35" s="84"/>
      <c r="MDQ35" s="84"/>
      <c r="MDR35" s="84"/>
      <c r="MDS35" s="84"/>
      <c r="MDT35" s="84"/>
      <c r="MDU35" s="84"/>
      <c r="MDV35" s="84"/>
      <c r="MDW35" s="84"/>
      <c r="MDX35" s="84"/>
      <c r="MDY35" s="84"/>
      <c r="MDZ35" s="84"/>
      <c r="MEA35" s="84"/>
      <c r="MEB35" s="84"/>
      <c r="MEC35" s="84"/>
      <c r="MED35" s="84"/>
      <c r="MEE35" s="84"/>
      <c r="MEF35" s="84"/>
      <c r="MEG35" s="84"/>
      <c r="MEH35" s="84"/>
      <c r="MEI35" s="84"/>
      <c r="MEJ35" s="84"/>
      <c r="MEK35" s="84"/>
      <c r="MEL35" s="84"/>
      <c r="MEM35" s="84"/>
      <c r="MEN35" s="84"/>
      <c r="MEO35" s="84"/>
      <c r="MEP35" s="84"/>
      <c r="MEQ35" s="84"/>
      <c r="MER35" s="84"/>
      <c r="MES35" s="84"/>
      <c r="MET35" s="84"/>
      <c r="MEU35" s="84"/>
      <c r="MEV35" s="84"/>
      <c r="MEW35" s="84"/>
      <c r="MEX35" s="84"/>
      <c r="MEY35" s="84"/>
      <c r="MEZ35" s="84"/>
      <c r="MFA35" s="84"/>
      <c r="MFB35" s="84"/>
      <c r="MFC35" s="84"/>
      <c r="MFD35" s="84"/>
      <c r="MFE35" s="84"/>
      <c r="MFF35" s="84"/>
      <c r="MFG35" s="84"/>
      <c r="MFH35" s="84"/>
      <c r="MFI35" s="84"/>
      <c r="MFJ35" s="84"/>
      <c r="MFK35" s="84"/>
      <c r="MFL35" s="84"/>
      <c r="MFM35" s="84"/>
      <c r="MFN35" s="84"/>
      <c r="MFO35" s="84"/>
      <c r="MFP35" s="84"/>
      <c r="MFQ35" s="84"/>
      <c r="MFR35" s="84"/>
      <c r="MFS35" s="84"/>
      <c r="MFT35" s="84"/>
      <c r="MFU35" s="84"/>
      <c r="MFV35" s="84"/>
      <c r="MFW35" s="84"/>
      <c r="MFX35" s="84"/>
      <c r="MFY35" s="84"/>
      <c r="MFZ35" s="84"/>
      <c r="MGA35" s="84"/>
      <c r="MGB35" s="84"/>
      <c r="MGC35" s="84"/>
      <c r="MGD35" s="84"/>
      <c r="MGE35" s="84"/>
      <c r="MGF35" s="84"/>
      <c r="MGG35" s="84"/>
      <c r="MGH35" s="84"/>
      <c r="MGI35" s="84"/>
      <c r="MGJ35" s="84"/>
      <c r="MGK35" s="84"/>
      <c r="MGL35" s="84"/>
      <c r="MGM35" s="84"/>
      <c r="MGN35" s="84"/>
      <c r="MGO35" s="84"/>
      <c r="MGP35" s="84"/>
      <c r="MGQ35" s="84"/>
      <c r="MGR35" s="84"/>
      <c r="MGS35" s="84"/>
      <c r="MGT35" s="84"/>
      <c r="MGU35" s="84"/>
      <c r="MGV35" s="84"/>
      <c r="MGW35" s="84"/>
      <c r="MGX35" s="84"/>
      <c r="MGY35" s="84"/>
      <c r="MGZ35" s="84"/>
      <c r="MHA35" s="84"/>
      <c r="MHB35" s="84"/>
      <c r="MHC35" s="84"/>
      <c r="MHD35" s="84"/>
      <c r="MHE35" s="84"/>
      <c r="MHF35" s="84"/>
      <c r="MHG35" s="84"/>
      <c r="MHH35" s="84"/>
      <c r="MHI35" s="84"/>
      <c r="MHJ35" s="84"/>
      <c r="MHK35" s="84"/>
      <c r="MHL35" s="84"/>
      <c r="MHM35" s="84"/>
      <c r="MHN35" s="84"/>
      <c r="MHO35" s="84"/>
      <c r="MHP35" s="84"/>
      <c r="MHQ35" s="84"/>
      <c r="MHR35" s="84"/>
      <c r="MHS35" s="84"/>
      <c r="MHT35" s="84"/>
      <c r="MHU35" s="84"/>
      <c r="MHV35" s="84"/>
      <c r="MHW35" s="84"/>
      <c r="MHX35" s="84"/>
      <c r="MHY35" s="84"/>
      <c r="MHZ35" s="84"/>
      <c r="MIA35" s="84"/>
      <c r="MIB35" s="84"/>
      <c r="MIC35" s="84"/>
      <c r="MID35" s="84"/>
      <c r="MIE35" s="84"/>
      <c r="MIF35" s="84"/>
      <c r="MIG35" s="84"/>
      <c r="MIH35" s="84"/>
      <c r="MII35" s="84"/>
      <c r="MIJ35" s="84"/>
      <c r="MIK35" s="84"/>
      <c r="MIL35" s="84"/>
      <c r="MIM35" s="84"/>
      <c r="MIN35" s="84"/>
      <c r="MIO35" s="84"/>
      <c r="MIP35" s="84"/>
      <c r="MIQ35" s="84"/>
      <c r="MIR35" s="84"/>
      <c r="MIS35" s="84"/>
      <c r="MIT35" s="84"/>
      <c r="MIU35" s="84"/>
      <c r="MIV35" s="84"/>
      <c r="MIW35" s="84"/>
      <c r="MIX35" s="84"/>
      <c r="MIY35" s="84"/>
      <c r="MIZ35" s="84"/>
      <c r="MJA35" s="84"/>
      <c r="MJB35" s="84"/>
      <c r="MJC35" s="84"/>
      <c r="MJD35" s="84"/>
      <c r="MJE35" s="84"/>
      <c r="MJF35" s="84"/>
      <c r="MJG35" s="84"/>
      <c r="MJH35" s="84"/>
      <c r="MJI35" s="84"/>
      <c r="MJJ35" s="84"/>
      <c r="MJK35" s="84"/>
      <c r="MJL35" s="84"/>
      <c r="MJM35" s="84"/>
      <c r="MJN35" s="84"/>
      <c r="MJO35" s="84"/>
      <c r="MJP35" s="84"/>
      <c r="MJQ35" s="84"/>
      <c r="MJR35" s="84"/>
      <c r="MJS35" s="84"/>
      <c r="MJT35" s="84"/>
      <c r="MJU35" s="84"/>
      <c r="MJV35" s="84"/>
      <c r="MJW35" s="84"/>
      <c r="MJX35" s="84"/>
      <c r="MJY35" s="84"/>
      <c r="MJZ35" s="84"/>
      <c r="MKA35" s="84"/>
      <c r="MKB35" s="84"/>
      <c r="MKC35" s="84"/>
      <c r="MKD35" s="84"/>
      <c r="MKE35" s="84"/>
      <c r="MKF35" s="84"/>
      <c r="MKG35" s="84"/>
      <c r="MKH35" s="84"/>
      <c r="MKI35" s="84"/>
      <c r="MKJ35" s="84"/>
      <c r="MKK35" s="84"/>
      <c r="MKL35" s="84"/>
      <c r="MKM35" s="84"/>
      <c r="MKN35" s="84"/>
      <c r="MKO35" s="84"/>
      <c r="MKP35" s="84"/>
      <c r="MKQ35" s="84"/>
      <c r="MKR35" s="84"/>
      <c r="MKS35" s="84"/>
      <c r="MKT35" s="84"/>
      <c r="MKU35" s="84"/>
      <c r="MKV35" s="84"/>
      <c r="MKW35" s="84"/>
      <c r="MKX35" s="84"/>
      <c r="MKY35" s="84"/>
      <c r="MKZ35" s="84"/>
      <c r="MLA35" s="84"/>
      <c r="MLB35" s="84"/>
      <c r="MLC35" s="84"/>
      <c r="MLD35" s="84"/>
      <c r="MLE35" s="84"/>
      <c r="MLF35" s="84"/>
      <c r="MLG35" s="84"/>
      <c r="MLH35" s="84"/>
      <c r="MLI35" s="84"/>
      <c r="MLJ35" s="84"/>
      <c r="MLK35" s="84"/>
      <c r="MLL35" s="84"/>
      <c r="MLM35" s="84"/>
      <c r="MLN35" s="84"/>
      <c r="MLO35" s="84"/>
      <c r="MLP35" s="84"/>
      <c r="MLQ35" s="84"/>
      <c r="MLR35" s="84"/>
      <c r="MLS35" s="84"/>
      <c r="MLT35" s="84"/>
      <c r="MLU35" s="84"/>
      <c r="MLV35" s="84"/>
      <c r="MLW35" s="84"/>
      <c r="MLX35" s="84"/>
      <c r="MLY35" s="84"/>
      <c r="MLZ35" s="84"/>
      <c r="MMA35" s="84"/>
      <c r="MMB35" s="84"/>
      <c r="MMC35" s="84"/>
      <c r="MMD35" s="84"/>
      <c r="MME35" s="84"/>
      <c r="MMF35" s="84"/>
      <c r="MMG35" s="84"/>
      <c r="MMH35" s="84"/>
      <c r="MMI35" s="84"/>
      <c r="MMJ35" s="84"/>
      <c r="MMK35" s="84"/>
      <c r="MML35" s="84"/>
      <c r="MMM35" s="84"/>
      <c r="MMN35" s="84"/>
      <c r="MMO35" s="84"/>
      <c r="MMP35" s="84"/>
      <c r="MMQ35" s="84"/>
      <c r="MMR35" s="84"/>
      <c r="MMS35" s="84"/>
      <c r="MMT35" s="84"/>
      <c r="MMU35" s="84"/>
      <c r="MMV35" s="84"/>
      <c r="MMW35" s="84"/>
      <c r="MMX35" s="84"/>
      <c r="MMY35" s="84"/>
      <c r="MMZ35" s="84"/>
      <c r="MNA35" s="84"/>
      <c r="MNB35" s="84"/>
      <c r="MNC35" s="84"/>
      <c r="MND35" s="84"/>
      <c r="MNE35" s="84"/>
      <c r="MNF35" s="84"/>
      <c r="MNG35" s="84"/>
      <c r="MNH35" s="84"/>
      <c r="MNI35" s="84"/>
      <c r="MNJ35" s="84"/>
      <c r="MNK35" s="84"/>
      <c r="MNL35" s="84"/>
      <c r="MNM35" s="84"/>
      <c r="MNN35" s="84"/>
      <c r="MNO35" s="84"/>
      <c r="MNP35" s="84"/>
      <c r="MNQ35" s="84"/>
      <c r="MNR35" s="84"/>
      <c r="MNS35" s="84"/>
      <c r="MNT35" s="84"/>
      <c r="MNU35" s="84"/>
      <c r="MNV35" s="84"/>
      <c r="MNW35" s="84"/>
      <c r="MNX35" s="84"/>
      <c r="MNY35" s="84"/>
      <c r="MNZ35" s="84"/>
      <c r="MOA35" s="84"/>
      <c r="MOB35" s="84"/>
      <c r="MOC35" s="84"/>
      <c r="MOD35" s="84"/>
      <c r="MOE35" s="84"/>
      <c r="MOF35" s="84"/>
      <c r="MOG35" s="84"/>
      <c r="MOH35" s="84"/>
      <c r="MOI35" s="84"/>
      <c r="MOJ35" s="84"/>
      <c r="MOK35" s="84"/>
      <c r="MOL35" s="84"/>
      <c r="MOM35" s="84"/>
      <c r="MON35" s="84"/>
      <c r="MOO35" s="84"/>
      <c r="MOP35" s="84"/>
      <c r="MOQ35" s="84"/>
      <c r="MOR35" s="84"/>
      <c r="MOS35" s="84"/>
      <c r="MOT35" s="84"/>
      <c r="MOU35" s="84"/>
      <c r="MOV35" s="84"/>
      <c r="MOW35" s="84"/>
      <c r="MOX35" s="84"/>
      <c r="MOY35" s="84"/>
      <c r="MOZ35" s="84"/>
      <c r="MPA35" s="84"/>
      <c r="MPB35" s="84"/>
      <c r="MPC35" s="84"/>
      <c r="MPD35" s="84"/>
      <c r="MPE35" s="84"/>
      <c r="MPF35" s="84"/>
      <c r="MPG35" s="84"/>
      <c r="MPH35" s="84"/>
      <c r="MPI35" s="84"/>
      <c r="MPJ35" s="84"/>
      <c r="MPK35" s="84"/>
      <c r="MPL35" s="84"/>
      <c r="MPM35" s="84"/>
      <c r="MPN35" s="84"/>
      <c r="MPO35" s="84"/>
      <c r="MPP35" s="84"/>
      <c r="MPQ35" s="84"/>
      <c r="MPR35" s="84"/>
      <c r="MPS35" s="84"/>
      <c r="MPT35" s="84"/>
      <c r="MPU35" s="84"/>
      <c r="MPV35" s="84"/>
      <c r="MPW35" s="84"/>
      <c r="MPX35" s="84"/>
      <c r="MPY35" s="84"/>
      <c r="MPZ35" s="84"/>
      <c r="MQA35" s="84"/>
      <c r="MQB35" s="84"/>
      <c r="MQC35" s="84"/>
      <c r="MQD35" s="84"/>
      <c r="MQE35" s="84"/>
      <c r="MQF35" s="84"/>
      <c r="MQG35" s="84"/>
      <c r="MQH35" s="84"/>
      <c r="MQI35" s="84"/>
      <c r="MQJ35" s="84"/>
      <c r="MQK35" s="84"/>
      <c r="MQL35" s="84"/>
      <c r="MQM35" s="84"/>
      <c r="MQN35" s="84"/>
      <c r="MQO35" s="84"/>
      <c r="MQP35" s="84"/>
      <c r="MQQ35" s="84"/>
      <c r="MQR35" s="84"/>
      <c r="MQS35" s="84"/>
      <c r="MQT35" s="84"/>
      <c r="MQU35" s="84"/>
      <c r="MQV35" s="84"/>
      <c r="MQW35" s="84"/>
      <c r="MQX35" s="84"/>
      <c r="MQY35" s="84"/>
      <c r="MQZ35" s="84"/>
      <c r="MRA35" s="84"/>
      <c r="MRB35" s="84"/>
      <c r="MRC35" s="84"/>
      <c r="MRD35" s="84"/>
      <c r="MRE35" s="84"/>
      <c r="MRF35" s="84"/>
      <c r="MRG35" s="84"/>
      <c r="MRH35" s="84"/>
      <c r="MRI35" s="84"/>
      <c r="MRJ35" s="84"/>
      <c r="MRK35" s="84"/>
      <c r="MRL35" s="84"/>
      <c r="MRM35" s="84"/>
      <c r="MRN35" s="84"/>
      <c r="MRO35" s="84"/>
      <c r="MRP35" s="84"/>
      <c r="MRQ35" s="84"/>
      <c r="MRR35" s="84"/>
      <c r="MRS35" s="84"/>
      <c r="MRT35" s="84"/>
      <c r="MRU35" s="84"/>
      <c r="MRV35" s="84"/>
      <c r="MRW35" s="84"/>
      <c r="MRX35" s="84"/>
      <c r="MRY35" s="84"/>
      <c r="MRZ35" s="84"/>
      <c r="MSA35" s="84"/>
      <c r="MSB35" s="84"/>
      <c r="MSC35" s="84"/>
      <c r="MSD35" s="84"/>
      <c r="MSE35" s="84"/>
      <c r="MSF35" s="84"/>
      <c r="MSG35" s="84"/>
      <c r="MSH35" s="84"/>
      <c r="MSI35" s="84"/>
      <c r="MSJ35" s="84"/>
      <c r="MSK35" s="84"/>
      <c r="MSL35" s="84"/>
      <c r="MSM35" s="84"/>
      <c r="MSN35" s="84"/>
      <c r="MSO35" s="84"/>
      <c r="MSP35" s="84"/>
      <c r="MSQ35" s="84"/>
      <c r="MSR35" s="84"/>
      <c r="MSS35" s="84"/>
      <c r="MST35" s="84"/>
      <c r="MSU35" s="84"/>
      <c r="MSV35" s="84"/>
      <c r="MSW35" s="84"/>
      <c r="MSX35" s="84"/>
      <c r="MSY35" s="84"/>
      <c r="MSZ35" s="84"/>
      <c r="MTA35" s="84"/>
      <c r="MTB35" s="84"/>
      <c r="MTC35" s="84"/>
      <c r="MTD35" s="84"/>
      <c r="MTE35" s="84"/>
      <c r="MTF35" s="84"/>
      <c r="MTG35" s="84"/>
      <c r="MTH35" s="84"/>
      <c r="MTI35" s="84"/>
      <c r="MTJ35" s="84"/>
      <c r="MTK35" s="84"/>
      <c r="MTL35" s="84"/>
      <c r="MTM35" s="84"/>
      <c r="MTN35" s="84"/>
      <c r="MTO35" s="84"/>
      <c r="MTP35" s="84"/>
      <c r="MTQ35" s="84"/>
      <c r="MTR35" s="84"/>
      <c r="MTS35" s="84"/>
      <c r="MTT35" s="84"/>
      <c r="MTU35" s="84"/>
      <c r="MTV35" s="84"/>
      <c r="MTW35" s="84"/>
      <c r="MTX35" s="84"/>
      <c r="MTY35" s="84"/>
      <c r="MTZ35" s="84"/>
      <c r="MUA35" s="84"/>
      <c r="MUB35" s="84"/>
      <c r="MUC35" s="84"/>
      <c r="MUD35" s="84"/>
      <c r="MUE35" s="84"/>
      <c r="MUF35" s="84"/>
      <c r="MUG35" s="84"/>
      <c r="MUH35" s="84"/>
      <c r="MUI35" s="84"/>
      <c r="MUJ35" s="84"/>
      <c r="MUK35" s="84"/>
      <c r="MUL35" s="84"/>
      <c r="MUM35" s="84"/>
      <c r="MUN35" s="84"/>
      <c r="MUO35" s="84"/>
      <c r="MUP35" s="84"/>
      <c r="MUQ35" s="84"/>
      <c r="MUR35" s="84"/>
      <c r="MUS35" s="84"/>
      <c r="MUT35" s="84"/>
      <c r="MUU35" s="84"/>
      <c r="MUV35" s="84"/>
      <c r="MUW35" s="84"/>
      <c r="MUX35" s="84"/>
      <c r="MUY35" s="84"/>
      <c r="MUZ35" s="84"/>
      <c r="MVA35" s="84"/>
      <c r="MVB35" s="84"/>
      <c r="MVC35" s="84"/>
      <c r="MVD35" s="84"/>
      <c r="MVE35" s="84"/>
      <c r="MVF35" s="84"/>
      <c r="MVG35" s="84"/>
      <c r="MVH35" s="84"/>
      <c r="MVI35" s="84"/>
      <c r="MVJ35" s="84"/>
      <c r="MVK35" s="84"/>
      <c r="MVL35" s="84"/>
      <c r="MVM35" s="84"/>
      <c r="MVN35" s="84"/>
      <c r="MVO35" s="84"/>
      <c r="MVP35" s="84"/>
      <c r="MVQ35" s="84"/>
      <c r="MVR35" s="84"/>
      <c r="MVS35" s="84"/>
      <c r="MVT35" s="84"/>
      <c r="MVU35" s="84"/>
      <c r="MVV35" s="84"/>
      <c r="MVW35" s="84"/>
      <c r="MVX35" s="84"/>
      <c r="MVY35" s="84"/>
      <c r="MVZ35" s="84"/>
      <c r="MWA35" s="84"/>
      <c r="MWB35" s="84"/>
      <c r="MWC35" s="84"/>
      <c r="MWD35" s="84"/>
      <c r="MWE35" s="84"/>
      <c r="MWF35" s="84"/>
      <c r="MWG35" s="84"/>
      <c r="MWH35" s="84"/>
      <c r="MWI35" s="84"/>
      <c r="MWJ35" s="84"/>
      <c r="MWK35" s="84"/>
      <c r="MWL35" s="84"/>
      <c r="MWM35" s="84"/>
      <c r="MWN35" s="84"/>
      <c r="MWO35" s="84"/>
      <c r="MWP35" s="84"/>
      <c r="MWQ35" s="84"/>
      <c r="MWR35" s="84"/>
      <c r="MWS35" s="84"/>
      <c r="MWT35" s="84"/>
      <c r="MWU35" s="84"/>
      <c r="MWV35" s="84"/>
      <c r="MWW35" s="84"/>
      <c r="MWX35" s="84"/>
      <c r="MWY35" s="84"/>
      <c r="MWZ35" s="84"/>
      <c r="MXA35" s="84"/>
      <c r="MXB35" s="84"/>
      <c r="MXC35" s="84"/>
      <c r="MXD35" s="84"/>
      <c r="MXE35" s="84"/>
      <c r="MXF35" s="84"/>
      <c r="MXG35" s="84"/>
      <c r="MXH35" s="84"/>
      <c r="MXI35" s="84"/>
      <c r="MXJ35" s="84"/>
      <c r="MXK35" s="84"/>
      <c r="MXL35" s="84"/>
      <c r="MXM35" s="84"/>
      <c r="MXN35" s="84"/>
      <c r="MXO35" s="84"/>
      <c r="MXP35" s="84"/>
      <c r="MXQ35" s="84"/>
      <c r="MXR35" s="84"/>
      <c r="MXS35" s="84"/>
      <c r="MXT35" s="84"/>
      <c r="MXU35" s="84"/>
      <c r="MXV35" s="84"/>
      <c r="MXW35" s="84"/>
      <c r="MXX35" s="84"/>
      <c r="MXY35" s="84"/>
      <c r="MXZ35" s="84"/>
      <c r="MYA35" s="84"/>
      <c r="MYB35" s="84"/>
      <c r="MYC35" s="84"/>
      <c r="MYD35" s="84"/>
      <c r="MYE35" s="84"/>
      <c r="MYF35" s="84"/>
      <c r="MYG35" s="84"/>
      <c r="MYH35" s="84"/>
      <c r="MYI35" s="84"/>
      <c r="MYJ35" s="84"/>
      <c r="MYK35" s="84"/>
      <c r="MYL35" s="84"/>
      <c r="MYM35" s="84"/>
      <c r="MYN35" s="84"/>
      <c r="MYO35" s="84"/>
      <c r="MYP35" s="84"/>
      <c r="MYQ35" s="84"/>
      <c r="MYR35" s="84"/>
      <c r="MYS35" s="84"/>
      <c r="MYT35" s="84"/>
      <c r="MYU35" s="84"/>
      <c r="MYV35" s="84"/>
      <c r="MYW35" s="84"/>
      <c r="MYX35" s="84"/>
      <c r="MYY35" s="84"/>
      <c r="MYZ35" s="84"/>
      <c r="MZA35" s="84"/>
      <c r="MZB35" s="84"/>
      <c r="MZC35" s="84"/>
      <c r="MZD35" s="84"/>
      <c r="MZE35" s="84"/>
      <c r="MZF35" s="84"/>
      <c r="MZG35" s="84"/>
      <c r="MZH35" s="84"/>
      <c r="MZI35" s="84"/>
      <c r="MZJ35" s="84"/>
      <c r="MZK35" s="84"/>
      <c r="MZL35" s="84"/>
      <c r="MZM35" s="84"/>
      <c r="MZN35" s="84"/>
      <c r="MZO35" s="84"/>
      <c r="MZP35" s="84"/>
      <c r="MZQ35" s="84"/>
      <c r="MZR35" s="84"/>
      <c r="MZS35" s="84"/>
      <c r="MZT35" s="84"/>
      <c r="MZU35" s="84"/>
      <c r="MZV35" s="84"/>
      <c r="MZW35" s="84"/>
      <c r="MZX35" s="84"/>
      <c r="MZY35" s="84"/>
      <c r="MZZ35" s="84"/>
      <c r="NAA35" s="84"/>
      <c r="NAB35" s="84"/>
      <c r="NAC35" s="84"/>
      <c r="NAD35" s="84"/>
      <c r="NAE35" s="84"/>
      <c r="NAF35" s="84"/>
      <c r="NAG35" s="84"/>
      <c r="NAH35" s="84"/>
      <c r="NAI35" s="84"/>
      <c r="NAJ35" s="84"/>
      <c r="NAK35" s="84"/>
      <c r="NAL35" s="84"/>
      <c r="NAM35" s="84"/>
      <c r="NAN35" s="84"/>
      <c r="NAO35" s="84"/>
      <c r="NAP35" s="84"/>
      <c r="NAQ35" s="84"/>
      <c r="NAR35" s="84"/>
      <c r="NAS35" s="84"/>
      <c r="NAT35" s="84"/>
      <c r="NAU35" s="84"/>
      <c r="NAV35" s="84"/>
      <c r="NAW35" s="84"/>
      <c r="NAX35" s="84"/>
      <c r="NAY35" s="84"/>
      <c r="NAZ35" s="84"/>
      <c r="NBA35" s="84"/>
      <c r="NBB35" s="84"/>
      <c r="NBC35" s="84"/>
      <c r="NBD35" s="84"/>
      <c r="NBE35" s="84"/>
      <c r="NBF35" s="84"/>
      <c r="NBG35" s="84"/>
      <c r="NBH35" s="84"/>
      <c r="NBI35" s="84"/>
      <c r="NBJ35" s="84"/>
      <c r="NBK35" s="84"/>
      <c r="NBL35" s="84"/>
      <c r="NBM35" s="84"/>
      <c r="NBN35" s="84"/>
      <c r="NBO35" s="84"/>
      <c r="NBP35" s="84"/>
      <c r="NBQ35" s="84"/>
      <c r="NBR35" s="84"/>
      <c r="NBS35" s="84"/>
      <c r="NBT35" s="84"/>
      <c r="NBU35" s="84"/>
      <c r="NBV35" s="84"/>
      <c r="NBW35" s="84"/>
      <c r="NBX35" s="84"/>
      <c r="NBY35" s="84"/>
      <c r="NBZ35" s="84"/>
      <c r="NCA35" s="84"/>
      <c r="NCB35" s="84"/>
      <c r="NCC35" s="84"/>
      <c r="NCD35" s="84"/>
      <c r="NCE35" s="84"/>
      <c r="NCF35" s="84"/>
      <c r="NCG35" s="84"/>
      <c r="NCH35" s="84"/>
      <c r="NCI35" s="84"/>
      <c r="NCJ35" s="84"/>
      <c r="NCK35" s="84"/>
      <c r="NCL35" s="84"/>
      <c r="NCM35" s="84"/>
      <c r="NCN35" s="84"/>
      <c r="NCO35" s="84"/>
      <c r="NCP35" s="84"/>
      <c r="NCQ35" s="84"/>
      <c r="NCR35" s="84"/>
      <c r="NCS35" s="84"/>
      <c r="NCT35" s="84"/>
      <c r="NCU35" s="84"/>
      <c r="NCV35" s="84"/>
      <c r="NCW35" s="84"/>
      <c r="NCX35" s="84"/>
      <c r="NCY35" s="84"/>
      <c r="NCZ35" s="84"/>
      <c r="NDA35" s="84"/>
      <c r="NDB35" s="84"/>
      <c r="NDC35" s="84"/>
      <c r="NDD35" s="84"/>
      <c r="NDE35" s="84"/>
      <c r="NDF35" s="84"/>
      <c r="NDG35" s="84"/>
      <c r="NDH35" s="84"/>
      <c r="NDI35" s="84"/>
      <c r="NDJ35" s="84"/>
      <c r="NDK35" s="84"/>
      <c r="NDL35" s="84"/>
      <c r="NDM35" s="84"/>
      <c r="NDN35" s="84"/>
      <c r="NDO35" s="84"/>
      <c r="NDP35" s="84"/>
      <c r="NDQ35" s="84"/>
      <c r="NDR35" s="84"/>
      <c r="NDS35" s="84"/>
      <c r="NDT35" s="84"/>
      <c r="NDU35" s="84"/>
      <c r="NDV35" s="84"/>
      <c r="NDW35" s="84"/>
      <c r="NDX35" s="84"/>
      <c r="NDY35" s="84"/>
      <c r="NDZ35" s="84"/>
      <c r="NEA35" s="84"/>
      <c r="NEB35" s="84"/>
      <c r="NEC35" s="84"/>
      <c r="NED35" s="84"/>
      <c r="NEE35" s="84"/>
      <c r="NEF35" s="84"/>
      <c r="NEG35" s="84"/>
      <c r="NEH35" s="84"/>
      <c r="NEI35" s="84"/>
      <c r="NEJ35" s="84"/>
      <c r="NEK35" s="84"/>
      <c r="NEL35" s="84"/>
      <c r="NEM35" s="84"/>
      <c r="NEN35" s="84"/>
      <c r="NEO35" s="84"/>
      <c r="NEP35" s="84"/>
      <c r="NEQ35" s="84"/>
      <c r="NER35" s="84"/>
      <c r="NES35" s="84"/>
      <c r="NET35" s="84"/>
      <c r="NEU35" s="84"/>
      <c r="NEV35" s="84"/>
      <c r="NEW35" s="84"/>
      <c r="NEX35" s="84"/>
      <c r="NEY35" s="84"/>
      <c r="NEZ35" s="84"/>
      <c r="NFA35" s="84"/>
      <c r="NFB35" s="84"/>
      <c r="NFC35" s="84"/>
      <c r="NFD35" s="84"/>
      <c r="NFE35" s="84"/>
      <c r="NFF35" s="84"/>
      <c r="NFG35" s="84"/>
      <c r="NFH35" s="84"/>
      <c r="NFI35" s="84"/>
      <c r="NFJ35" s="84"/>
      <c r="NFK35" s="84"/>
      <c r="NFL35" s="84"/>
      <c r="NFM35" s="84"/>
      <c r="NFN35" s="84"/>
      <c r="NFO35" s="84"/>
      <c r="NFP35" s="84"/>
      <c r="NFQ35" s="84"/>
      <c r="NFR35" s="84"/>
      <c r="NFS35" s="84"/>
      <c r="NFT35" s="84"/>
      <c r="NFU35" s="84"/>
      <c r="NFV35" s="84"/>
      <c r="NFW35" s="84"/>
      <c r="NFX35" s="84"/>
      <c r="NFY35" s="84"/>
      <c r="NFZ35" s="84"/>
      <c r="NGA35" s="84"/>
      <c r="NGB35" s="84"/>
      <c r="NGC35" s="84"/>
      <c r="NGD35" s="84"/>
      <c r="NGE35" s="84"/>
      <c r="NGF35" s="84"/>
      <c r="NGG35" s="84"/>
      <c r="NGH35" s="84"/>
      <c r="NGI35" s="84"/>
      <c r="NGJ35" s="84"/>
      <c r="NGK35" s="84"/>
      <c r="NGL35" s="84"/>
      <c r="NGM35" s="84"/>
      <c r="NGN35" s="84"/>
      <c r="NGO35" s="84"/>
      <c r="NGP35" s="84"/>
      <c r="NGQ35" s="84"/>
      <c r="NGR35" s="84"/>
      <c r="NGS35" s="84"/>
      <c r="NGT35" s="84"/>
      <c r="NGU35" s="84"/>
      <c r="NGV35" s="84"/>
      <c r="NGW35" s="84"/>
      <c r="NGX35" s="84"/>
      <c r="NGY35" s="84"/>
      <c r="NGZ35" s="84"/>
      <c r="NHA35" s="84"/>
      <c r="NHB35" s="84"/>
      <c r="NHC35" s="84"/>
      <c r="NHD35" s="84"/>
      <c r="NHE35" s="84"/>
      <c r="NHF35" s="84"/>
      <c r="NHG35" s="84"/>
      <c r="NHH35" s="84"/>
      <c r="NHI35" s="84"/>
      <c r="NHJ35" s="84"/>
      <c r="NHK35" s="84"/>
      <c r="NHL35" s="84"/>
      <c r="NHM35" s="84"/>
      <c r="NHN35" s="84"/>
      <c r="NHO35" s="84"/>
      <c r="NHP35" s="84"/>
      <c r="NHQ35" s="84"/>
      <c r="NHR35" s="84"/>
      <c r="NHS35" s="84"/>
      <c r="NHT35" s="84"/>
      <c r="NHU35" s="84"/>
      <c r="NHV35" s="84"/>
      <c r="NHW35" s="84"/>
      <c r="NHX35" s="84"/>
      <c r="NHY35" s="84"/>
      <c r="NHZ35" s="84"/>
      <c r="NIA35" s="84"/>
      <c r="NIB35" s="84"/>
      <c r="NIC35" s="84"/>
      <c r="NID35" s="84"/>
      <c r="NIE35" s="84"/>
      <c r="NIF35" s="84"/>
      <c r="NIG35" s="84"/>
      <c r="NIH35" s="84"/>
      <c r="NII35" s="84"/>
      <c r="NIJ35" s="84"/>
      <c r="NIK35" s="84"/>
      <c r="NIL35" s="84"/>
      <c r="NIM35" s="84"/>
      <c r="NIN35" s="84"/>
      <c r="NIO35" s="84"/>
      <c r="NIP35" s="84"/>
      <c r="NIQ35" s="84"/>
      <c r="NIR35" s="84"/>
      <c r="NIS35" s="84"/>
      <c r="NIT35" s="84"/>
      <c r="NIU35" s="84"/>
      <c r="NIV35" s="84"/>
      <c r="NIW35" s="84"/>
      <c r="NIX35" s="84"/>
      <c r="NIY35" s="84"/>
      <c r="NIZ35" s="84"/>
      <c r="NJA35" s="84"/>
      <c r="NJB35" s="84"/>
      <c r="NJC35" s="84"/>
      <c r="NJD35" s="84"/>
      <c r="NJE35" s="84"/>
      <c r="NJF35" s="84"/>
      <c r="NJG35" s="84"/>
      <c r="NJH35" s="84"/>
      <c r="NJI35" s="84"/>
      <c r="NJJ35" s="84"/>
      <c r="NJK35" s="84"/>
      <c r="NJL35" s="84"/>
      <c r="NJM35" s="84"/>
      <c r="NJN35" s="84"/>
      <c r="NJO35" s="84"/>
      <c r="NJP35" s="84"/>
      <c r="NJQ35" s="84"/>
      <c r="NJR35" s="84"/>
      <c r="NJS35" s="84"/>
      <c r="NJT35" s="84"/>
      <c r="NJU35" s="84"/>
      <c r="NJV35" s="84"/>
      <c r="NJW35" s="84"/>
      <c r="NJX35" s="84"/>
      <c r="NJY35" s="84"/>
      <c r="NJZ35" s="84"/>
      <c r="NKA35" s="84"/>
      <c r="NKB35" s="84"/>
      <c r="NKC35" s="84"/>
      <c r="NKD35" s="84"/>
      <c r="NKE35" s="84"/>
      <c r="NKF35" s="84"/>
      <c r="NKG35" s="84"/>
      <c r="NKH35" s="84"/>
      <c r="NKI35" s="84"/>
      <c r="NKJ35" s="84"/>
      <c r="NKK35" s="84"/>
      <c r="NKL35" s="84"/>
      <c r="NKM35" s="84"/>
      <c r="NKN35" s="84"/>
      <c r="NKO35" s="84"/>
      <c r="NKP35" s="84"/>
      <c r="NKQ35" s="84"/>
      <c r="NKR35" s="84"/>
      <c r="NKS35" s="84"/>
      <c r="NKT35" s="84"/>
      <c r="NKU35" s="84"/>
      <c r="NKV35" s="84"/>
      <c r="NKW35" s="84"/>
      <c r="NKX35" s="84"/>
      <c r="NKY35" s="84"/>
      <c r="NKZ35" s="84"/>
      <c r="NLA35" s="84"/>
      <c r="NLB35" s="84"/>
      <c r="NLC35" s="84"/>
      <c r="NLD35" s="84"/>
      <c r="NLE35" s="84"/>
      <c r="NLF35" s="84"/>
      <c r="NLG35" s="84"/>
      <c r="NLH35" s="84"/>
      <c r="NLI35" s="84"/>
      <c r="NLJ35" s="84"/>
      <c r="NLK35" s="84"/>
      <c r="NLL35" s="84"/>
      <c r="NLM35" s="84"/>
      <c r="NLN35" s="84"/>
      <c r="NLO35" s="84"/>
      <c r="NLP35" s="84"/>
      <c r="NLQ35" s="84"/>
      <c r="NLR35" s="84"/>
      <c r="NLS35" s="84"/>
      <c r="NLT35" s="84"/>
      <c r="NLU35" s="84"/>
      <c r="NLV35" s="84"/>
      <c r="NLW35" s="84"/>
      <c r="NLX35" s="84"/>
      <c r="NLY35" s="84"/>
      <c r="NLZ35" s="84"/>
      <c r="NMA35" s="84"/>
      <c r="NMB35" s="84"/>
      <c r="NMC35" s="84"/>
      <c r="NMD35" s="84"/>
      <c r="NME35" s="84"/>
      <c r="NMF35" s="84"/>
      <c r="NMG35" s="84"/>
      <c r="NMH35" s="84"/>
      <c r="NMI35" s="84"/>
      <c r="NMJ35" s="84"/>
      <c r="NMK35" s="84"/>
      <c r="NML35" s="84"/>
      <c r="NMM35" s="84"/>
      <c r="NMN35" s="84"/>
      <c r="NMO35" s="84"/>
      <c r="NMP35" s="84"/>
      <c r="NMQ35" s="84"/>
      <c r="NMR35" s="84"/>
      <c r="NMS35" s="84"/>
      <c r="NMT35" s="84"/>
      <c r="NMU35" s="84"/>
      <c r="NMV35" s="84"/>
      <c r="NMW35" s="84"/>
      <c r="NMX35" s="84"/>
      <c r="NMY35" s="84"/>
      <c r="NMZ35" s="84"/>
      <c r="NNA35" s="84"/>
      <c r="NNB35" s="84"/>
      <c r="NNC35" s="84"/>
      <c r="NND35" s="84"/>
      <c r="NNE35" s="84"/>
      <c r="NNF35" s="84"/>
      <c r="NNG35" s="84"/>
      <c r="NNH35" s="84"/>
      <c r="NNI35" s="84"/>
      <c r="NNJ35" s="84"/>
      <c r="NNK35" s="84"/>
      <c r="NNL35" s="84"/>
      <c r="NNM35" s="84"/>
      <c r="NNN35" s="84"/>
      <c r="NNO35" s="84"/>
      <c r="NNP35" s="84"/>
      <c r="NNQ35" s="84"/>
      <c r="NNR35" s="84"/>
      <c r="NNS35" s="84"/>
      <c r="NNT35" s="84"/>
      <c r="NNU35" s="84"/>
      <c r="NNV35" s="84"/>
      <c r="NNW35" s="84"/>
      <c r="NNX35" s="84"/>
      <c r="NNY35" s="84"/>
      <c r="NNZ35" s="84"/>
      <c r="NOA35" s="84"/>
      <c r="NOB35" s="84"/>
      <c r="NOC35" s="84"/>
      <c r="NOD35" s="84"/>
      <c r="NOE35" s="84"/>
      <c r="NOF35" s="84"/>
      <c r="NOG35" s="84"/>
      <c r="NOH35" s="84"/>
      <c r="NOI35" s="84"/>
      <c r="NOJ35" s="84"/>
      <c r="NOK35" s="84"/>
      <c r="NOL35" s="84"/>
      <c r="NOM35" s="84"/>
      <c r="NON35" s="84"/>
      <c r="NOO35" s="84"/>
      <c r="NOP35" s="84"/>
      <c r="NOQ35" s="84"/>
      <c r="NOR35" s="84"/>
      <c r="NOS35" s="84"/>
      <c r="NOT35" s="84"/>
      <c r="NOU35" s="84"/>
      <c r="NOV35" s="84"/>
      <c r="NOW35" s="84"/>
      <c r="NOX35" s="84"/>
      <c r="NOY35" s="84"/>
      <c r="NOZ35" s="84"/>
      <c r="NPA35" s="84"/>
      <c r="NPB35" s="84"/>
      <c r="NPC35" s="84"/>
      <c r="NPD35" s="84"/>
      <c r="NPE35" s="84"/>
      <c r="NPF35" s="84"/>
      <c r="NPG35" s="84"/>
      <c r="NPH35" s="84"/>
      <c r="NPI35" s="84"/>
      <c r="NPJ35" s="84"/>
      <c r="NPK35" s="84"/>
      <c r="NPL35" s="84"/>
      <c r="NPM35" s="84"/>
      <c r="NPN35" s="84"/>
      <c r="NPO35" s="84"/>
      <c r="NPP35" s="84"/>
      <c r="NPQ35" s="84"/>
      <c r="NPR35" s="84"/>
      <c r="NPS35" s="84"/>
      <c r="NPT35" s="84"/>
      <c r="NPU35" s="84"/>
      <c r="NPV35" s="84"/>
      <c r="NPW35" s="84"/>
      <c r="NPX35" s="84"/>
      <c r="NPY35" s="84"/>
      <c r="NPZ35" s="84"/>
      <c r="NQA35" s="84"/>
      <c r="NQB35" s="84"/>
      <c r="NQC35" s="84"/>
      <c r="NQD35" s="84"/>
      <c r="NQE35" s="84"/>
      <c r="NQF35" s="84"/>
      <c r="NQG35" s="84"/>
      <c r="NQH35" s="84"/>
      <c r="NQI35" s="84"/>
      <c r="NQJ35" s="84"/>
      <c r="NQK35" s="84"/>
      <c r="NQL35" s="84"/>
      <c r="NQM35" s="84"/>
      <c r="NQN35" s="84"/>
      <c r="NQO35" s="84"/>
      <c r="NQP35" s="84"/>
      <c r="NQQ35" s="84"/>
      <c r="NQR35" s="84"/>
      <c r="NQS35" s="84"/>
      <c r="NQT35" s="84"/>
      <c r="NQU35" s="84"/>
      <c r="NQV35" s="84"/>
      <c r="NQW35" s="84"/>
      <c r="NQX35" s="84"/>
      <c r="NQY35" s="84"/>
      <c r="NQZ35" s="84"/>
      <c r="NRA35" s="84"/>
      <c r="NRB35" s="84"/>
      <c r="NRC35" s="84"/>
      <c r="NRD35" s="84"/>
      <c r="NRE35" s="84"/>
      <c r="NRF35" s="84"/>
      <c r="NRG35" s="84"/>
      <c r="NRH35" s="84"/>
      <c r="NRI35" s="84"/>
      <c r="NRJ35" s="84"/>
      <c r="NRK35" s="84"/>
      <c r="NRL35" s="84"/>
      <c r="NRM35" s="84"/>
      <c r="NRN35" s="84"/>
      <c r="NRO35" s="84"/>
      <c r="NRP35" s="84"/>
      <c r="NRQ35" s="84"/>
      <c r="NRR35" s="84"/>
      <c r="NRS35" s="84"/>
      <c r="NRT35" s="84"/>
      <c r="NRU35" s="84"/>
      <c r="NRV35" s="84"/>
      <c r="NRW35" s="84"/>
      <c r="NRX35" s="84"/>
      <c r="NRY35" s="84"/>
      <c r="NRZ35" s="84"/>
      <c r="NSA35" s="84"/>
      <c r="NSB35" s="84"/>
      <c r="NSC35" s="84"/>
      <c r="NSD35" s="84"/>
      <c r="NSE35" s="84"/>
      <c r="NSF35" s="84"/>
      <c r="NSG35" s="84"/>
      <c r="NSH35" s="84"/>
      <c r="NSI35" s="84"/>
      <c r="NSJ35" s="84"/>
      <c r="NSK35" s="84"/>
      <c r="NSL35" s="84"/>
      <c r="NSM35" s="84"/>
      <c r="NSN35" s="84"/>
      <c r="NSO35" s="84"/>
      <c r="NSP35" s="84"/>
      <c r="NSQ35" s="84"/>
      <c r="NSR35" s="84"/>
      <c r="NSS35" s="84"/>
      <c r="NST35" s="84"/>
      <c r="NSU35" s="84"/>
      <c r="NSV35" s="84"/>
      <c r="NSW35" s="84"/>
      <c r="NSX35" s="84"/>
      <c r="NSY35" s="84"/>
      <c r="NSZ35" s="84"/>
      <c r="NTA35" s="84"/>
      <c r="NTB35" s="84"/>
      <c r="NTC35" s="84"/>
      <c r="NTD35" s="84"/>
      <c r="NTE35" s="84"/>
      <c r="NTF35" s="84"/>
      <c r="NTG35" s="84"/>
      <c r="NTH35" s="84"/>
      <c r="NTI35" s="84"/>
      <c r="NTJ35" s="84"/>
      <c r="NTK35" s="84"/>
      <c r="NTL35" s="84"/>
      <c r="NTM35" s="84"/>
      <c r="NTN35" s="84"/>
      <c r="NTO35" s="84"/>
      <c r="NTP35" s="84"/>
      <c r="NTQ35" s="84"/>
      <c r="NTR35" s="84"/>
      <c r="NTS35" s="84"/>
      <c r="NTT35" s="84"/>
      <c r="NTU35" s="84"/>
      <c r="NTV35" s="84"/>
      <c r="NTW35" s="84"/>
      <c r="NTX35" s="84"/>
      <c r="NTY35" s="84"/>
      <c r="NTZ35" s="84"/>
      <c r="NUA35" s="84"/>
      <c r="NUB35" s="84"/>
      <c r="NUC35" s="84"/>
      <c r="NUD35" s="84"/>
      <c r="NUE35" s="84"/>
      <c r="NUF35" s="84"/>
      <c r="NUG35" s="84"/>
      <c r="NUH35" s="84"/>
      <c r="NUI35" s="84"/>
      <c r="NUJ35" s="84"/>
      <c r="NUK35" s="84"/>
      <c r="NUL35" s="84"/>
      <c r="NUM35" s="84"/>
      <c r="NUN35" s="84"/>
      <c r="NUO35" s="84"/>
      <c r="NUP35" s="84"/>
      <c r="NUQ35" s="84"/>
      <c r="NUR35" s="84"/>
      <c r="NUS35" s="84"/>
      <c r="NUT35" s="84"/>
      <c r="NUU35" s="84"/>
      <c r="NUV35" s="84"/>
      <c r="NUW35" s="84"/>
      <c r="NUX35" s="84"/>
      <c r="NUY35" s="84"/>
      <c r="NUZ35" s="84"/>
      <c r="NVA35" s="84"/>
      <c r="NVB35" s="84"/>
      <c r="NVC35" s="84"/>
      <c r="NVD35" s="84"/>
      <c r="NVE35" s="84"/>
      <c r="NVF35" s="84"/>
      <c r="NVG35" s="84"/>
      <c r="NVH35" s="84"/>
      <c r="NVI35" s="84"/>
      <c r="NVJ35" s="84"/>
      <c r="NVK35" s="84"/>
      <c r="NVL35" s="84"/>
      <c r="NVM35" s="84"/>
      <c r="NVN35" s="84"/>
      <c r="NVO35" s="84"/>
      <c r="NVP35" s="84"/>
      <c r="NVQ35" s="84"/>
      <c r="NVR35" s="84"/>
      <c r="NVS35" s="84"/>
      <c r="NVT35" s="84"/>
      <c r="NVU35" s="84"/>
      <c r="NVV35" s="84"/>
      <c r="NVW35" s="84"/>
      <c r="NVX35" s="84"/>
      <c r="NVY35" s="84"/>
      <c r="NVZ35" s="84"/>
      <c r="NWA35" s="84"/>
      <c r="NWB35" s="84"/>
      <c r="NWC35" s="84"/>
      <c r="NWD35" s="84"/>
      <c r="NWE35" s="84"/>
      <c r="NWF35" s="84"/>
      <c r="NWG35" s="84"/>
      <c r="NWH35" s="84"/>
      <c r="NWI35" s="84"/>
      <c r="NWJ35" s="84"/>
      <c r="NWK35" s="84"/>
      <c r="NWL35" s="84"/>
      <c r="NWM35" s="84"/>
      <c r="NWN35" s="84"/>
      <c r="NWO35" s="84"/>
      <c r="NWP35" s="84"/>
      <c r="NWQ35" s="84"/>
      <c r="NWR35" s="84"/>
      <c r="NWS35" s="84"/>
      <c r="NWT35" s="84"/>
      <c r="NWU35" s="84"/>
      <c r="NWV35" s="84"/>
      <c r="NWW35" s="84"/>
      <c r="NWX35" s="84"/>
      <c r="NWY35" s="84"/>
      <c r="NWZ35" s="84"/>
      <c r="NXA35" s="84"/>
      <c r="NXB35" s="84"/>
      <c r="NXC35" s="84"/>
      <c r="NXD35" s="84"/>
      <c r="NXE35" s="84"/>
      <c r="NXF35" s="84"/>
      <c r="NXG35" s="84"/>
      <c r="NXH35" s="84"/>
      <c r="NXI35" s="84"/>
      <c r="NXJ35" s="84"/>
      <c r="NXK35" s="84"/>
      <c r="NXL35" s="84"/>
      <c r="NXM35" s="84"/>
      <c r="NXN35" s="84"/>
      <c r="NXO35" s="84"/>
      <c r="NXP35" s="84"/>
      <c r="NXQ35" s="84"/>
      <c r="NXR35" s="84"/>
      <c r="NXS35" s="84"/>
      <c r="NXT35" s="84"/>
      <c r="NXU35" s="84"/>
      <c r="NXV35" s="84"/>
      <c r="NXW35" s="84"/>
      <c r="NXX35" s="84"/>
      <c r="NXY35" s="84"/>
      <c r="NXZ35" s="84"/>
      <c r="NYA35" s="84"/>
      <c r="NYB35" s="84"/>
      <c r="NYC35" s="84"/>
      <c r="NYD35" s="84"/>
      <c r="NYE35" s="84"/>
      <c r="NYF35" s="84"/>
      <c r="NYG35" s="84"/>
      <c r="NYH35" s="84"/>
      <c r="NYI35" s="84"/>
      <c r="NYJ35" s="84"/>
      <c r="NYK35" s="84"/>
      <c r="NYL35" s="84"/>
      <c r="NYM35" s="84"/>
      <c r="NYN35" s="84"/>
      <c r="NYO35" s="84"/>
      <c r="NYP35" s="84"/>
      <c r="NYQ35" s="84"/>
      <c r="NYR35" s="84"/>
      <c r="NYS35" s="84"/>
      <c r="NYT35" s="84"/>
      <c r="NYU35" s="84"/>
      <c r="NYV35" s="84"/>
      <c r="NYW35" s="84"/>
      <c r="NYX35" s="84"/>
      <c r="NYY35" s="84"/>
      <c r="NYZ35" s="84"/>
      <c r="NZA35" s="84"/>
      <c r="NZB35" s="84"/>
      <c r="NZC35" s="84"/>
      <c r="NZD35" s="84"/>
      <c r="NZE35" s="84"/>
      <c r="NZF35" s="84"/>
      <c r="NZG35" s="84"/>
      <c r="NZH35" s="84"/>
      <c r="NZI35" s="84"/>
      <c r="NZJ35" s="84"/>
      <c r="NZK35" s="84"/>
      <c r="NZL35" s="84"/>
      <c r="NZM35" s="84"/>
      <c r="NZN35" s="84"/>
      <c r="NZO35" s="84"/>
      <c r="NZP35" s="84"/>
      <c r="NZQ35" s="84"/>
      <c r="NZR35" s="84"/>
      <c r="NZS35" s="84"/>
      <c r="NZT35" s="84"/>
      <c r="NZU35" s="84"/>
      <c r="NZV35" s="84"/>
      <c r="NZW35" s="84"/>
      <c r="NZX35" s="84"/>
      <c r="NZY35" s="84"/>
      <c r="NZZ35" s="84"/>
      <c r="OAA35" s="84"/>
      <c r="OAB35" s="84"/>
      <c r="OAC35" s="84"/>
      <c r="OAD35" s="84"/>
      <c r="OAE35" s="84"/>
      <c r="OAF35" s="84"/>
      <c r="OAG35" s="84"/>
      <c r="OAH35" s="84"/>
      <c r="OAI35" s="84"/>
      <c r="OAJ35" s="84"/>
      <c r="OAK35" s="84"/>
      <c r="OAL35" s="84"/>
      <c r="OAM35" s="84"/>
      <c r="OAN35" s="84"/>
      <c r="OAO35" s="84"/>
      <c r="OAP35" s="84"/>
      <c r="OAQ35" s="84"/>
      <c r="OAR35" s="84"/>
      <c r="OAS35" s="84"/>
      <c r="OAT35" s="84"/>
      <c r="OAU35" s="84"/>
      <c r="OAV35" s="84"/>
      <c r="OAW35" s="84"/>
      <c r="OAX35" s="84"/>
      <c r="OAY35" s="84"/>
      <c r="OAZ35" s="84"/>
      <c r="OBA35" s="84"/>
      <c r="OBB35" s="84"/>
      <c r="OBC35" s="84"/>
      <c r="OBD35" s="84"/>
      <c r="OBE35" s="84"/>
      <c r="OBF35" s="84"/>
      <c r="OBG35" s="84"/>
      <c r="OBH35" s="84"/>
      <c r="OBI35" s="84"/>
      <c r="OBJ35" s="84"/>
      <c r="OBK35" s="84"/>
      <c r="OBL35" s="84"/>
      <c r="OBM35" s="84"/>
      <c r="OBN35" s="84"/>
      <c r="OBO35" s="84"/>
      <c r="OBP35" s="84"/>
      <c r="OBQ35" s="84"/>
      <c r="OBR35" s="84"/>
      <c r="OBS35" s="84"/>
      <c r="OBT35" s="84"/>
      <c r="OBU35" s="84"/>
      <c r="OBV35" s="84"/>
      <c r="OBW35" s="84"/>
      <c r="OBX35" s="84"/>
      <c r="OBY35" s="84"/>
      <c r="OBZ35" s="84"/>
      <c r="OCA35" s="84"/>
      <c r="OCB35" s="84"/>
      <c r="OCC35" s="84"/>
      <c r="OCD35" s="84"/>
      <c r="OCE35" s="84"/>
      <c r="OCF35" s="84"/>
      <c r="OCG35" s="84"/>
      <c r="OCH35" s="84"/>
      <c r="OCI35" s="84"/>
      <c r="OCJ35" s="84"/>
      <c r="OCK35" s="84"/>
      <c r="OCL35" s="84"/>
      <c r="OCM35" s="84"/>
      <c r="OCN35" s="84"/>
      <c r="OCO35" s="84"/>
      <c r="OCP35" s="84"/>
      <c r="OCQ35" s="84"/>
      <c r="OCR35" s="84"/>
      <c r="OCS35" s="84"/>
      <c r="OCT35" s="84"/>
      <c r="OCU35" s="84"/>
      <c r="OCV35" s="84"/>
      <c r="OCW35" s="84"/>
      <c r="OCX35" s="84"/>
      <c r="OCY35" s="84"/>
      <c r="OCZ35" s="84"/>
      <c r="ODA35" s="84"/>
      <c r="ODB35" s="84"/>
      <c r="ODC35" s="84"/>
      <c r="ODD35" s="84"/>
      <c r="ODE35" s="84"/>
      <c r="ODF35" s="84"/>
      <c r="ODG35" s="84"/>
      <c r="ODH35" s="84"/>
      <c r="ODI35" s="84"/>
      <c r="ODJ35" s="84"/>
      <c r="ODK35" s="84"/>
      <c r="ODL35" s="84"/>
      <c r="ODM35" s="84"/>
      <c r="ODN35" s="84"/>
      <c r="ODO35" s="84"/>
      <c r="ODP35" s="84"/>
      <c r="ODQ35" s="84"/>
      <c r="ODR35" s="84"/>
      <c r="ODS35" s="84"/>
      <c r="ODT35" s="84"/>
      <c r="ODU35" s="84"/>
      <c r="ODV35" s="84"/>
      <c r="ODW35" s="84"/>
      <c r="ODX35" s="84"/>
      <c r="ODY35" s="84"/>
      <c r="ODZ35" s="84"/>
      <c r="OEA35" s="84"/>
      <c r="OEB35" s="84"/>
      <c r="OEC35" s="84"/>
      <c r="OED35" s="84"/>
      <c r="OEE35" s="84"/>
      <c r="OEF35" s="84"/>
      <c r="OEG35" s="84"/>
      <c r="OEH35" s="84"/>
      <c r="OEI35" s="84"/>
      <c r="OEJ35" s="84"/>
      <c r="OEK35" s="84"/>
      <c r="OEL35" s="84"/>
      <c r="OEM35" s="84"/>
      <c r="OEN35" s="84"/>
      <c r="OEO35" s="84"/>
      <c r="OEP35" s="84"/>
      <c r="OEQ35" s="84"/>
      <c r="OER35" s="84"/>
      <c r="OES35" s="84"/>
      <c r="OET35" s="84"/>
      <c r="OEU35" s="84"/>
      <c r="OEV35" s="84"/>
      <c r="OEW35" s="84"/>
      <c r="OEX35" s="84"/>
      <c r="OEY35" s="84"/>
      <c r="OEZ35" s="84"/>
      <c r="OFA35" s="84"/>
      <c r="OFB35" s="84"/>
      <c r="OFC35" s="84"/>
      <c r="OFD35" s="84"/>
      <c r="OFE35" s="84"/>
      <c r="OFF35" s="84"/>
      <c r="OFG35" s="84"/>
      <c r="OFH35" s="84"/>
      <c r="OFI35" s="84"/>
      <c r="OFJ35" s="84"/>
      <c r="OFK35" s="84"/>
      <c r="OFL35" s="84"/>
      <c r="OFM35" s="84"/>
      <c r="OFN35" s="84"/>
      <c r="OFO35" s="84"/>
      <c r="OFP35" s="84"/>
      <c r="OFQ35" s="84"/>
      <c r="OFR35" s="84"/>
      <c r="OFS35" s="84"/>
      <c r="OFT35" s="84"/>
      <c r="OFU35" s="84"/>
      <c r="OFV35" s="84"/>
      <c r="OFW35" s="84"/>
      <c r="OFX35" s="84"/>
      <c r="OFY35" s="84"/>
      <c r="OFZ35" s="84"/>
      <c r="OGA35" s="84"/>
      <c r="OGB35" s="84"/>
      <c r="OGC35" s="84"/>
      <c r="OGD35" s="84"/>
      <c r="OGE35" s="84"/>
      <c r="OGF35" s="84"/>
      <c r="OGG35" s="84"/>
      <c r="OGH35" s="84"/>
      <c r="OGI35" s="84"/>
      <c r="OGJ35" s="84"/>
      <c r="OGK35" s="84"/>
      <c r="OGL35" s="84"/>
      <c r="OGM35" s="84"/>
      <c r="OGN35" s="84"/>
      <c r="OGO35" s="84"/>
      <c r="OGP35" s="84"/>
      <c r="OGQ35" s="84"/>
      <c r="OGR35" s="84"/>
      <c r="OGS35" s="84"/>
      <c r="OGT35" s="84"/>
      <c r="OGU35" s="84"/>
      <c r="OGV35" s="84"/>
      <c r="OGW35" s="84"/>
      <c r="OGX35" s="84"/>
      <c r="OGY35" s="84"/>
      <c r="OGZ35" s="84"/>
      <c r="OHA35" s="84"/>
      <c r="OHB35" s="84"/>
      <c r="OHC35" s="84"/>
      <c r="OHD35" s="84"/>
      <c r="OHE35" s="84"/>
      <c r="OHF35" s="84"/>
      <c r="OHG35" s="84"/>
      <c r="OHH35" s="84"/>
      <c r="OHI35" s="84"/>
      <c r="OHJ35" s="84"/>
      <c r="OHK35" s="84"/>
      <c r="OHL35" s="84"/>
      <c r="OHM35" s="84"/>
      <c r="OHN35" s="84"/>
      <c r="OHO35" s="84"/>
      <c r="OHP35" s="84"/>
      <c r="OHQ35" s="84"/>
      <c r="OHR35" s="84"/>
      <c r="OHS35" s="84"/>
      <c r="OHT35" s="84"/>
      <c r="OHU35" s="84"/>
      <c r="OHV35" s="84"/>
      <c r="OHW35" s="84"/>
      <c r="OHX35" s="84"/>
      <c r="OHY35" s="84"/>
      <c r="OHZ35" s="84"/>
      <c r="OIA35" s="84"/>
      <c r="OIB35" s="84"/>
      <c r="OIC35" s="84"/>
      <c r="OID35" s="84"/>
      <c r="OIE35" s="84"/>
      <c r="OIF35" s="84"/>
      <c r="OIG35" s="84"/>
      <c r="OIH35" s="84"/>
      <c r="OII35" s="84"/>
      <c r="OIJ35" s="84"/>
      <c r="OIK35" s="84"/>
      <c r="OIL35" s="84"/>
      <c r="OIM35" s="84"/>
      <c r="OIN35" s="84"/>
      <c r="OIO35" s="84"/>
      <c r="OIP35" s="84"/>
      <c r="OIQ35" s="84"/>
      <c r="OIR35" s="84"/>
      <c r="OIS35" s="84"/>
      <c r="OIT35" s="84"/>
      <c r="OIU35" s="84"/>
      <c r="OIV35" s="84"/>
      <c r="OIW35" s="84"/>
      <c r="OIX35" s="84"/>
      <c r="OIY35" s="84"/>
      <c r="OIZ35" s="84"/>
      <c r="OJA35" s="84"/>
      <c r="OJB35" s="84"/>
      <c r="OJC35" s="84"/>
      <c r="OJD35" s="84"/>
      <c r="OJE35" s="84"/>
      <c r="OJF35" s="84"/>
      <c r="OJG35" s="84"/>
      <c r="OJH35" s="84"/>
      <c r="OJI35" s="84"/>
      <c r="OJJ35" s="84"/>
      <c r="OJK35" s="84"/>
      <c r="OJL35" s="84"/>
      <c r="OJM35" s="84"/>
      <c r="OJN35" s="84"/>
      <c r="OJO35" s="84"/>
      <c r="OJP35" s="84"/>
      <c r="OJQ35" s="84"/>
      <c r="OJR35" s="84"/>
      <c r="OJS35" s="84"/>
      <c r="OJT35" s="84"/>
      <c r="OJU35" s="84"/>
      <c r="OJV35" s="84"/>
      <c r="OJW35" s="84"/>
      <c r="OJX35" s="84"/>
      <c r="OJY35" s="84"/>
      <c r="OJZ35" s="84"/>
      <c r="OKA35" s="84"/>
      <c r="OKB35" s="84"/>
      <c r="OKC35" s="84"/>
      <c r="OKD35" s="84"/>
      <c r="OKE35" s="84"/>
      <c r="OKF35" s="84"/>
      <c r="OKG35" s="84"/>
      <c r="OKH35" s="84"/>
      <c r="OKI35" s="84"/>
      <c r="OKJ35" s="84"/>
      <c r="OKK35" s="84"/>
      <c r="OKL35" s="84"/>
      <c r="OKM35" s="84"/>
      <c r="OKN35" s="84"/>
      <c r="OKO35" s="84"/>
      <c r="OKP35" s="84"/>
      <c r="OKQ35" s="84"/>
      <c r="OKR35" s="84"/>
      <c r="OKS35" s="84"/>
      <c r="OKT35" s="84"/>
      <c r="OKU35" s="84"/>
      <c r="OKV35" s="84"/>
      <c r="OKW35" s="84"/>
      <c r="OKX35" s="84"/>
      <c r="OKY35" s="84"/>
      <c r="OKZ35" s="84"/>
      <c r="OLA35" s="84"/>
      <c r="OLB35" s="84"/>
      <c r="OLC35" s="84"/>
      <c r="OLD35" s="84"/>
      <c r="OLE35" s="84"/>
      <c r="OLF35" s="84"/>
      <c r="OLG35" s="84"/>
      <c r="OLH35" s="84"/>
      <c r="OLI35" s="84"/>
      <c r="OLJ35" s="84"/>
      <c r="OLK35" s="84"/>
      <c r="OLL35" s="84"/>
      <c r="OLM35" s="84"/>
      <c r="OLN35" s="84"/>
      <c r="OLO35" s="84"/>
      <c r="OLP35" s="84"/>
      <c r="OLQ35" s="84"/>
      <c r="OLR35" s="84"/>
      <c r="OLS35" s="84"/>
      <c r="OLT35" s="84"/>
      <c r="OLU35" s="84"/>
      <c r="OLV35" s="84"/>
      <c r="OLW35" s="84"/>
      <c r="OLX35" s="84"/>
      <c r="OLY35" s="84"/>
      <c r="OLZ35" s="84"/>
      <c r="OMA35" s="84"/>
      <c r="OMB35" s="84"/>
      <c r="OMC35" s="84"/>
      <c r="OMD35" s="84"/>
      <c r="OME35" s="84"/>
      <c r="OMF35" s="84"/>
      <c r="OMG35" s="84"/>
      <c r="OMH35" s="84"/>
      <c r="OMI35" s="84"/>
      <c r="OMJ35" s="84"/>
      <c r="OMK35" s="84"/>
      <c r="OML35" s="84"/>
      <c r="OMM35" s="84"/>
      <c r="OMN35" s="84"/>
      <c r="OMO35" s="84"/>
      <c r="OMP35" s="84"/>
      <c r="OMQ35" s="84"/>
      <c r="OMR35" s="84"/>
      <c r="OMS35" s="84"/>
      <c r="OMT35" s="84"/>
      <c r="OMU35" s="84"/>
      <c r="OMV35" s="84"/>
      <c r="OMW35" s="84"/>
      <c r="OMX35" s="84"/>
      <c r="OMY35" s="84"/>
      <c r="OMZ35" s="84"/>
      <c r="ONA35" s="84"/>
      <c r="ONB35" s="84"/>
      <c r="ONC35" s="84"/>
      <c r="OND35" s="84"/>
      <c r="ONE35" s="84"/>
      <c r="ONF35" s="84"/>
      <c r="ONG35" s="84"/>
      <c r="ONH35" s="84"/>
      <c r="ONI35" s="84"/>
      <c r="ONJ35" s="84"/>
      <c r="ONK35" s="84"/>
      <c r="ONL35" s="84"/>
      <c r="ONM35" s="84"/>
      <c r="ONN35" s="84"/>
      <c r="ONO35" s="84"/>
      <c r="ONP35" s="84"/>
      <c r="ONQ35" s="84"/>
      <c r="ONR35" s="84"/>
      <c r="ONS35" s="84"/>
      <c r="ONT35" s="84"/>
      <c r="ONU35" s="84"/>
      <c r="ONV35" s="84"/>
      <c r="ONW35" s="84"/>
      <c r="ONX35" s="84"/>
      <c r="ONY35" s="84"/>
      <c r="ONZ35" s="84"/>
      <c r="OOA35" s="84"/>
      <c r="OOB35" s="84"/>
      <c r="OOC35" s="84"/>
      <c r="OOD35" s="84"/>
      <c r="OOE35" s="84"/>
      <c r="OOF35" s="84"/>
      <c r="OOG35" s="84"/>
      <c r="OOH35" s="84"/>
      <c r="OOI35" s="84"/>
      <c r="OOJ35" s="84"/>
      <c r="OOK35" s="84"/>
      <c r="OOL35" s="84"/>
      <c r="OOM35" s="84"/>
      <c r="OON35" s="84"/>
      <c r="OOO35" s="84"/>
      <c r="OOP35" s="84"/>
      <c r="OOQ35" s="84"/>
      <c r="OOR35" s="84"/>
      <c r="OOS35" s="84"/>
      <c r="OOT35" s="84"/>
      <c r="OOU35" s="84"/>
      <c r="OOV35" s="84"/>
      <c r="OOW35" s="84"/>
      <c r="OOX35" s="84"/>
      <c r="OOY35" s="84"/>
      <c r="OOZ35" s="84"/>
      <c r="OPA35" s="84"/>
      <c r="OPB35" s="84"/>
      <c r="OPC35" s="84"/>
      <c r="OPD35" s="84"/>
      <c r="OPE35" s="84"/>
      <c r="OPF35" s="84"/>
      <c r="OPG35" s="84"/>
      <c r="OPH35" s="84"/>
      <c r="OPI35" s="84"/>
      <c r="OPJ35" s="84"/>
      <c r="OPK35" s="84"/>
      <c r="OPL35" s="84"/>
      <c r="OPM35" s="84"/>
      <c r="OPN35" s="84"/>
      <c r="OPO35" s="84"/>
      <c r="OPP35" s="84"/>
      <c r="OPQ35" s="84"/>
      <c r="OPR35" s="84"/>
      <c r="OPS35" s="84"/>
      <c r="OPT35" s="84"/>
      <c r="OPU35" s="84"/>
      <c r="OPV35" s="84"/>
      <c r="OPW35" s="84"/>
      <c r="OPX35" s="84"/>
      <c r="OPY35" s="84"/>
      <c r="OPZ35" s="84"/>
      <c r="OQA35" s="84"/>
      <c r="OQB35" s="84"/>
      <c r="OQC35" s="84"/>
      <c r="OQD35" s="84"/>
      <c r="OQE35" s="84"/>
      <c r="OQF35" s="84"/>
      <c r="OQG35" s="84"/>
      <c r="OQH35" s="84"/>
      <c r="OQI35" s="84"/>
      <c r="OQJ35" s="84"/>
      <c r="OQK35" s="84"/>
      <c r="OQL35" s="84"/>
      <c r="OQM35" s="84"/>
      <c r="OQN35" s="84"/>
      <c r="OQO35" s="84"/>
      <c r="OQP35" s="84"/>
      <c r="OQQ35" s="84"/>
      <c r="OQR35" s="84"/>
      <c r="OQS35" s="84"/>
      <c r="OQT35" s="84"/>
      <c r="OQU35" s="84"/>
      <c r="OQV35" s="84"/>
      <c r="OQW35" s="84"/>
      <c r="OQX35" s="84"/>
      <c r="OQY35" s="84"/>
      <c r="OQZ35" s="84"/>
      <c r="ORA35" s="84"/>
      <c r="ORB35" s="84"/>
      <c r="ORC35" s="84"/>
      <c r="ORD35" s="84"/>
      <c r="ORE35" s="84"/>
      <c r="ORF35" s="84"/>
      <c r="ORG35" s="84"/>
      <c r="ORH35" s="84"/>
      <c r="ORI35" s="84"/>
      <c r="ORJ35" s="84"/>
      <c r="ORK35" s="84"/>
      <c r="ORL35" s="84"/>
      <c r="ORM35" s="84"/>
      <c r="ORN35" s="84"/>
      <c r="ORO35" s="84"/>
      <c r="ORP35" s="84"/>
      <c r="ORQ35" s="84"/>
      <c r="ORR35" s="84"/>
      <c r="ORS35" s="84"/>
      <c r="ORT35" s="84"/>
      <c r="ORU35" s="84"/>
      <c r="ORV35" s="84"/>
      <c r="ORW35" s="84"/>
      <c r="ORX35" s="84"/>
      <c r="ORY35" s="84"/>
      <c r="ORZ35" s="84"/>
      <c r="OSA35" s="84"/>
      <c r="OSB35" s="84"/>
      <c r="OSC35" s="84"/>
      <c r="OSD35" s="84"/>
      <c r="OSE35" s="84"/>
      <c r="OSF35" s="84"/>
      <c r="OSG35" s="84"/>
      <c r="OSH35" s="84"/>
      <c r="OSI35" s="84"/>
      <c r="OSJ35" s="84"/>
      <c r="OSK35" s="84"/>
      <c r="OSL35" s="84"/>
      <c r="OSM35" s="84"/>
      <c r="OSN35" s="84"/>
      <c r="OSO35" s="84"/>
      <c r="OSP35" s="84"/>
      <c r="OSQ35" s="84"/>
      <c r="OSR35" s="84"/>
      <c r="OSS35" s="84"/>
      <c r="OST35" s="84"/>
      <c r="OSU35" s="84"/>
      <c r="OSV35" s="84"/>
      <c r="OSW35" s="84"/>
      <c r="OSX35" s="84"/>
      <c r="OSY35" s="84"/>
      <c r="OSZ35" s="84"/>
      <c r="OTA35" s="84"/>
      <c r="OTB35" s="84"/>
      <c r="OTC35" s="84"/>
      <c r="OTD35" s="84"/>
      <c r="OTE35" s="84"/>
      <c r="OTF35" s="84"/>
      <c r="OTG35" s="84"/>
      <c r="OTH35" s="84"/>
      <c r="OTI35" s="84"/>
      <c r="OTJ35" s="84"/>
      <c r="OTK35" s="84"/>
      <c r="OTL35" s="84"/>
      <c r="OTM35" s="84"/>
      <c r="OTN35" s="84"/>
      <c r="OTO35" s="84"/>
      <c r="OTP35" s="84"/>
      <c r="OTQ35" s="84"/>
      <c r="OTR35" s="84"/>
      <c r="OTS35" s="84"/>
      <c r="OTT35" s="84"/>
      <c r="OTU35" s="84"/>
      <c r="OTV35" s="84"/>
      <c r="OTW35" s="84"/>
      <c r="OTX35" s="84"/>
      <c r="OTY35" s="84"/>
      <c r="OTZ35" s="84"/>
      <c r="OUA35" s="84"/>
      <c r="OUB35" s="84"/>
      <c r="OUC35" s="84"/>
      <c r="OUD35" s="84"/>
      <c r="OUE35" s="84"/>
      <c r="OUF35" s="84"/>
      <c r="OUG35" s="84"/>
      <c r="OUH35" s="84"/>
      <c r="OUI35" s="84"/>
      <c r="OUJ35" s="84"/>
      <c r="OUK35" s="84"/>
      <c r="OUL35" s="84"/>
      <c r="OUM35" s="84"/>
      <c r="OUN35" s="84"/>
      <c r="OUO35" s="84"/>
      <c r="OUP35" s="84"/>
      <c r="OUQ35" s="84"/>
      <c r="OUR35" s="84"/>
      <c r="OUS35" s="84"/>
      <c r="OUT35" s="84"/>
      <c r="OUU35" s="84"/>
      <c r="OUV35" s="84"/>
      <c r="OUW35" s="84"/>
      <c r="OUX35" s="84"/>
      <c r="OUY35" s="84"/>
      <c r="OUZ35" s="84"/>
      <c r="OVA35" s="84"/>
      <c r="OVB35" s="84"/>
      <c r="OVC35" s="84"/>
      <c r="OVD35" s="84"/>
      <c r="OVE35" s="84"/>
      <c r="OVF35" s="84"/>
      <c r="OVG35" s="84"/>
      <c r="OVH35" s="84"/>
      <c r="OVI35" s="84"/>
      <c r="OVJ35" s="84"/>
      <c r="OVK35" s="84"/>
      <c r="OVL35" s="84"/>
      <c r="OVM35" s="84"/>
      <c r="OVN35" s="84"/>
      <c r="OVO35" s="84"/>
      <c r="OVP35" s="84"/>
      <c r="OVQ35" s="84"/>
      <c r="OVR35" s="84"/>
      <c r="OVS35" s="84"/>
      <c r="OVT35" s="84"/>
      <c r="OVU35" s="84"/>
      <c r="OVV35" s="84"/>
      <c r="OVW35" s="84"/>
      <c r="OVX35" s="84"/>
      <c r="OVY35" s="84"/>
      <c r="OVZ35" s="84"/>
      <c r="OWA35" s="84"/>
      <c r="OWB35" s="84"/>
      <c r="OWC35" s="84"/>
      <c r="OWD35" s="84"/>
      <c r="OWE35" s="84"/>
      <c r="OWF35" s="84"/>
      <c r="OWG35" s="84"/>
      <c r="OWH35" s="84"/>
      <c r="OWI35" s="84"/>
      <c r="OWJ35" s="84"/>
      <c r="OWK35" s="84"/>
      <c r="OWL35" s="84"/>
      <c r="OWM35" s="84"/>
      <c r="OWN35" s="84"/>
      <c r="OWO35" s="84"/>
      <c r="OWP35" s="84"/>
      <c r="OWQ35" s="84"/>
      <c r="OWR35" s="84"/>
      <c r="OWS35" s="84"/>
      <c r="OWT35" s="84"/>
      <c r="OWU35" s="84"/>
      <c r="OWV35" s="84"/>
      <c r="OWW35" s="84"/>
      <c r="OWX35" s="84"/>
      <c r="OWY35" s="84"/>
      <c r="OWZ35" s="84"/>
      <c r="OXA35" s="84"/>
      <c r="OXB35" s="84"/>
      <c r="OXC35" s="84"/>
      <c r="OXD35" s="84"/>
      <c r="OXE35" s="84"/>
      <c r="OXF35" s="84"/>
      <c r="OXG35" s="84"/>
      <c r="OXH35" s="84"/>
      <c r="OXI35" s="84"/>
      <c r="OXJ35" s="84"/>
      <c r="OXK35" s="84"/>
      <c r="OXL35" s="84"/>
      <c r="OXM35" s="84"/>
      <c r="OXN35" s="84"/>
      <c r="OXO35" s="84"/>
      <c r="OXP35" s="84"/>
      <c r="OXQ35" s="84"/>
      <c r="OXR35" s="84"/>
      <c r="OXS35" s="84"/>
      <c r="OXT35" s="84"/>
      <c r="OXU35" s="84"/>
      <c r="OXV35" s="84"/>
      <c r="OXW35" s="84"/>
      <c r="OXX35" s="84"/>
      <c r="OXY35" s="84"/>
      <c r="OXZ35" s="84"/>
      <c r="OYA35" s="84"/>
      <c r="OYB35" s="84"/>
      <c r="OYC35" s="84"/>
      <c r="OYD35" s="84"/>
      <c r="OYE35" s="84"/>
      <c r="OYF35" s="84"/>
      <c r="OYG35" s="84"/>
      <c r="OYH35" s="84"/>
      <c r="OYI35" s="84"/>
      <c r="OYJ35" s="84"/>
      <c r="OYK35" s="84"/>
      <c r="OYL35" s="84"/>
      <c r="OYM35" s="84"/>
      <c r="OYN35" s="84"/>
      <c r="OYO35" s="84"/>
      <c r="OYP35" s="84"/>
      <c r="OYQ35" s="84"/>
      <c r="OYR35" s="84"/>
      <c r="OYS35" s="84"/>
      <c r="OYT35" s="84"/>
      <c r="OYU35" s="84"/>
      <c r="OYV35" s="84"/>
      <c r="OYW35" s="84"/>
      <c r="OYX35" s="84"/>
      <c r="OYY35" s="84"/>
      <c r="OYZ35" s="84"/>
      <c r="OZA35" s="84"/>
      <c r="OZB35" s="84"/>
      <c r="OZC35" s="84"/>
      <c r="OZD35" s="84"/>
      <c r="OZE35" s="84"/>
      <c r="OZF35" s="84"/>
      <c r="OZG35" s="84"/>
      <c r="OZH35" s="84"/>
      <c r="OZI35" s="84"/>
      <c r="OZJ35" s="84"/>
      <c r="OZK35" s="84"/>
      <c r="OZL35" s="84"/>
      <c r="OZM35" s="84"/>
      <c r="OZN35" s="84"/>
      <c r="OZO35" s="84"/>
      <c r="OZP35" s="84"/>
      <c r="OZQ35" s="84"/>
      <c r="OZR35" s="84"/>
      <c r="OZS35" s="84"/>
      <c r="OZT35" s="84"/>
      <c r="OZU35" s="84"/>
      <c r="OZV35" s="84"/>
      <c r="OZW35" s="84"/>
      <c r="OZX35" s="84"/>
      <c r="OZY35" s="84"/>
      <c r="OZZ35" s="84"/>
      <c r="PAA35" s="84"/>
      <c r="PAB35" s="84"/>
      <c r="PAC35" s="84"/>
      <c r="PAD35" s="84"/>
      <c r="PAE35" s="84"/>
      <c r="PAF35" s="84"/>
      <c r="PAG35" s="84"/>
      <c r="PAH35" s="84"/>
      <c r="PAI35" s="84"/>
      <c r="PAJ35" s="84"/>
      <c r="PAK35" s="84"/>
      <c r="PAL35" s="84"/>
      <c r="PAM35" s="84"/>
      <c r="PAN35" s="84"/>
      <c r="PAO35" s="84"/>
      <c r="PAP35" s="84"/>
      <c r="PAQ35" s="84"/>
      <c r="PAR35" s="84"/>
      <c r="PAS35" s="84"/>
      <c r="PAT35" s="84"/>
      <c r="PAU35" s="84"/>
      <c r="PAV35" s="84"/>
      <c r="PAW35" s="84"/>
      <c r="PAX35" s="84"/>
      <c r="PAY35" s="84"/>
      <c r="PAZ35" s="84"/>
      <c r="PBA35" s="84"/>
      <c r="PBB35" s="84"/>
      <c r="PBC35" s="84"/>
      <c r="PBD35" s="84"/>
      <c r="PBE35" s="84"/>
      <c r="PBF35" s="84"/>
      <c r="PBG35" s="84"/>
      <c r="PBH35" s="84"/>
      <c r="PBI35" s="84"/>
      <c r="PBJ35" s="84"/>
      <c r="PBK35" s="84"/>
      <c r="PBL35" s="84"/>
      <c r="PBM35" s="84"/>
      <c r="PBN35" s="84"/>
      <c r="PBO35" s="84"/>
      <c r="PBP35" s="84"/>
      <c r="PBQ35" s="84"/>
      <c r="PBR35" s="84"/>
      <c r="PBS35" s="84"/>
      <c r="PBT35" s="84"/>
      <c r="PBU35" s="84"/>
      <c r="PBV35" s="84"/>
      <c r="PBW35" s="84"/>
      <c r="PBX35" s="84"/>
      <c r="PBY35" s="84"/>
      <c r="PBZ35" s="84"/>
      <c r="PCA35" s="84"/>
      <c r="PCB35" s="84"/>
      <c r="PCC35" s="84"/>
      <c r="PCD35" s="84"/>
      <c r="PCE35" s="84"/>
      <c r="PCF35" s="84"/>
      <c r="PCG35" s="84"/>
      <c r="PCH35" s="84"/>
      <c r="PCI35" s="84"/>
      <c r="PCJ35" s="84"/>
      <c r="PCK35" s="84"/>
      <c r="PCL35" s="84"/>
      <c r="PCM35" s="84"/>
      <c r="PCN35" s="84"/>
      <c r="PCO35" s="84"/>
      <c r="PCP35" s="84"/>
      <c r="PCQ35" s="84"/>
      <c r="PCR35" s="84"/>
      <c r="PCS35" s="84"/>
      <c r="PCT35" s="84"/>
      <c r="PCU35" s="84"/>
      <c r="PCV35" s="84"/>
      <c r="PCW35" s="84"/>
      <c r="PCX35" s="84"/>
      <c r="PCY35" s="84"/>
      <c r="PCZ35" s="84"/>
      <c r="PDA35" s="84"/>
      <c r="PDB35" s="84"/>
      <c r="PDC35" s="84"/>
      <c r="PDD35" s="84"/>
      <c r="PDE35" s="84"/>
      <c r="PDF35" s="84"/>
      <c r="PDG35" s="84"/>
      <c r="PDH35" s="84"/>
      <c r="PDI35" s="84"/>
      <c r="PDJ35" s="84"/>
      <c r="PDK35" s="84"/>
      <c r="PDL35" s="84"/>
      <c r="PDM35" s="84"/>
      <c r="PDN35" s="84"/>
      <c r="PDO35" s="84"/>
      <c r="PDP35" s="84"/>
      <c r="PDQ35" s="84"/>
      <c r="PDR35" s="84"/>
      <c r="PDS35" s="84"/>
      <c r="PDT35" s="84"/>
      <c r="PDU35" s="84"/>
      <c r="PDV35" s="84"/>
      <c r="PDW35" s="84"/>
      <c r="PDX35" s="84"/>
      <c r="PDY35" s="84"/>
      <c r="PDZ35" s="84"/>
      <c r="PEA35" s="84"/>
      <c r="PEB35" s="84"/>
      <c r="PEC35" s="84"/>
      <c r="PED35" s="84"/>
      <c r="PEE35" s="84"/>
      <c r="PEF35" s="84"/>
      <c r="PEG35" s="84"/>
      <c r="PEH35" s="84"/>
      <c r="PEI35" s="84"/>
      <c r="PEJ35" s="84"/>
      <c r="PEK35" s="84"/>
      <c r="PEL35" s="84"/>
      <c r="PEM35" s="84"/>
      <c r="PEN35" s="84"/>
      <c r="PEO35" s="84"/>
      <c r="PEP35" s="84"/>
      <c r="PEQ35" s="84"/>
      <c r="PER35" s="84"/>
      <c r="PES35" s="84"/>
      <c r="PET35" s="84"/>
      <c r="PEU35" s="84"/>
      <c r="PEV35" s="84"/>
      <c r="PEW35" s="84"/>
      <c r="PEX35" s="84"/>
      <c r="PEY35" s="84"/>
      <c r="PEZ35" s="84"/>
      <c r="PFA35" s="84"/>
      <c r="PFB35" s="84"/>
      <c r="PFC35" s="84"/>
      <c r="PFD35" s="84"/>
      <c r="PFE35" s="84"/>
      <c r="PFF35" s="84"/>
      <c r="PFG35" s="84"/>
      <c r="PFH35" s="84"/>
      <c r="PFI35" s="84"/>
      <c r="PFJ35" s="84"/>
      <c r="PFK35" s="84"/>
      <c r="PFL35" s="84"/>
      <c r="PFM35" s="84"/>
      <c r="PFN35" s="84"/>
      <c r="PFO35" s="84"/>
      <c r="PFP35" s="84"/>
      <c r="PFQ35" s="84"/>
      <c r="PFR35" s="84"/>
      <c r="PFS35" s="84"/>
      <c r="PFT35" s="84"/>
      <c r="PFU35" s="84"/>
      <c r="PFV35" s="84"/>
      <c r="PFW35" s="84"/>
      <c r="PFX35" s="84"/>
      <c r="PFY35" s="84"/>
      <c r="PFZ35" s="84"/>
      <c r="PGA35" s="84"/>
      <c r="PGB35" s="84"/>
      <c r="PGC35" s="84"/>
      <c r="PGD35" s="84"/>
      <c r="PGE35" s="84"/>
      <c r="PGF35" s="84"/>
      <c r="PGG35" s="84"/>
      <c r="PGH35" s="84"/>
      <c r="PGI35" s="84"/>
      <c r="PGJ35" s="84"/>
      <c r="PGK35" s="84"/>
      <c r="PGL35" s="84"/>
      <c r="PGM35" s="84"/>
      <c r="PGN35" s="84"/>
      <c r="PGO35" s="84"/>
      <c r="PGP35" s="84"/>
      <c r="PGQ35" s="84"/>
      <c r="PGR35" s="84"/>
      <c r="PGS35" s="84"/>
      <c r="PGT35" s="84"/>
      <c r="PGU35" s="84"/>
      <c r="PGV35" s="84"/>
      <c r="PGW35" s="84"/>
      <c r="PGX35" s="84"/>
      <c r="PGY35" s="84"/>
      <c r="PGZ35" s="84"/>
      <c r="PHA35" s="84"/>
      <c r="PHB35" s="84"/>
      <c r="PHC35" s="84"/>
      <c r="PHD35" s="84"/>
      <c r="PHE35" s="84"/>
      <c r="PHF35" s="84"/>
      <c r="PHG35" s="84"/>
      <c r="PHH35" s="84"/>
      <c r="PHI35" s="84"/>
      <c r="PHJ35" s="84"/>
      <c r="PHK35" s="84"/>
      <c r="PHL35" s="84"/>
      <c r="PHM35" s="84"/>
      <c r="PHN35" s="84"/>
      <c r="PHO35" s="84"/>
      <c r="PHP35" s="84"/>
      <c r="PHQ35" s="84"/>
      <c r="PHR35" s="84"/>
      <c r="PHS35" s="84"/>
      <c r="PHT35" s="84"/>
      <c r="PHU35" s="84"/>
      <c r="PHV35" s="84"/>
      <c r="PHW35" s="84"/>
      <c r="PHX35" s="84"/>
      <c r="PHY35" s="84"/>
      <c r="PHZ35" s="84"/>
      <c r="PIA35" s="84"/>
      <c r="PIB35" s="84"/>
      <c r="PIC35" s="84"/>
      <c r="PID35" s="84"/>
      <c r="PIE35" s="84"/>
      <c r="PIF35" s="84"/>
      <c r="PIG35" s="84"/>
      <c r="PIH35" s="84"/>
      <c r="PII35" s="84"/>
      <c r="PIJ35" s="84"/>
      <c r="PIK35" s="84"/>
      <c r="PIL35" s="84"/>
      <c r="PIM35" s="84"/>
      <c r="PIN35" s="84"/>
      <c r="PIO35" s="84"/>
      <c r="PIP35" s="84"/>
      <c r="PIQ35" s="84"/>
      <c r="PIR35" s="84"/>
      <c r="PIS35" s="84"/>
      <c r="PIT35" s="84"/>
      <c r="PIU35" s="84"/>
      <c r="PIV35" s="84"/>
      <c r="PIW35" s="84"/>
      <c r="PIX35" s="84"/>
      <c r="PIY35" s="84"/>
      <c r="PIZ35" s="84"/>
      <c r="PJA35" s="84"/>
      <c r="PJB35" s="84"/>
      <c r="PJC35" s="84"/>
      <c r="PJD35" s="84"/>
      <c r="PJE35" s="84"/>
      <c r="PJF35" s="84"/>
      <c r="PJG35" s="84"/>
      <c r="PJH35" s="84"/>
      <c r="PJI35" s="84"/>
      <c r="PJJ35" s="84"/>
      <c r="PJK35" s="84"/>
      <c r="PJL35" s="84"/>
      <c r="PJM35" s="84"/>
      <c r="PJN35" s="84"/>
      <c r="PJO35" s="84"/>
      <c r="PJP35" s="84"/>
      <c r="PJQ35" s="84"/>
      <c r="PJR35" s="84"/>
      <c r="PJS35" s="84"/>
      <c r="PJT35" s="84"/>
      <c r="PJU35" s="84"/>
      <c r="PJV35" s="84"/>
      <c r="PJW35" s="84"/>
      <c r="PJX35" s="84"/>
      <c r="PJY35" s="84"/>
      <c r="PJZ35" s="84"/>
      <c r="PKA35" s="84"/>
      <c r="PKB35" s="84"/>
      <c r="PKC35" s="84"/>
      <c r="PKD35" s="84"/>
      <c r="PKE35" s="84"/>
      <c r="PKF35" s="84"/>
      <c r="PKG35" s="84"/>
      <c r="PKH35" s="84"/>
      <c r="PKI35" s="84"/>
      <c r="PKJ35" s="84"/>
      <c r="PKK35" s="84"/>
      <c r="PKL35" s="84"/>
      <c r="PKM35" s="84"/>
      <c r="PKN35" s="84"/>
      <c r="PKO35" s="84"/>
      <c r="PKP35" s="84"/>
      <c r="PKQ35" s="84"/>
      <c r="PKR35" s="84"/>
      <c r="PKS35" s="84"/>
      <c r="PKT35" s="84"/>
      <c r="PKU35" s="84"/>
      <c r="PKV35" s="84"/>
      <c r="PKW35" s="84"/>
      <c r="PKX35" s="84"/>
      <c r="PKY35" s="84"/>
      <c r="PKZ35" s="84"/>
      <c r="PLA35" s="84"/>
      <c r="PLB35" s="84"/>
      <c r="PLC35" s="84"/>
      <c r="PLD35" s="84"/>
      <c r="PLE35" s="84"/>
      <c r="PLF35" s="84"/>
      <c r="PLG35" s="84"/>
      <c r="PLH35" s="84"/>
      <c r="PLI35" s="84"/>
      <c r="PLJ35" s="84"/>
      <c r="PLK35" s="84"/>
      <c r="PLL35" s="84"/>
      <c r="PLM35" s="84"/>
      <c r="PLN35" s="84"/>
      <c r="PLO35" s="84"/>
      <c r="PLP35" s="84"/>
      <c r="PLQ35" s="84"/>
      <c r="PLR35" s="84"/>
      <c r="PLS35" s="84"/>
      <c r="PLT35" s="84"/>
      <c r="PLU35" s="84"/>
      <c r="PLV35" s="84"/>
      <c r="PLW35" s="84"/>
      <c r="PLX35" s="84"/>
      <c r="PLY35" s="84"/>
      <c r="PLZ35" s="84"/>
      <c r="PMA35" s="84"/>
      <c r="PMB35" s="84"/>
      <c r="PMC35" s="84"/>
      <c r="PMD35" s="84"/>
      <c r="PME35" s="84"/>
      <c r="PMF35" s="84"/>
      <c r="PMG35" s="84"/>
      <c r="PMH35" s="84"/>
      <c r="PMI35" s="84"/>
      <c r="PMJ35" s="84"/>
      <c r="PMK35" s="84"/>
      <c r="PML35" s="84"/>
      <c r="PMM35" s="84"/>
      <c r="PMN35" s="84"/>
      <c r="PMO35" s="84"/>
      <c r="PMP35" s="84"/>
      <c r="PMQ35" s="84"/>
      <c r="PMR35" s="84"/>
      <c r="PMS35" s="84"/>
      <c r="PMT35" s="84"/>
      <c r="PMU35" s="84"/>
      <c r="PMV35" s="84"/>
      <c r="PMW35" s="84"/>
      <c r="PMX35" s="84"/>
      <c r="PMY35" s="84"/>
      <c r="PMZ35" s="84"/>
      <c r="PNA35" s="84"/>
      <c r="PNB35" s="84"/>
      <c r="PNC35" s="84"/>
      <c r="PND35" s="84"/>
      <c r="PNE35" s="84"/>
      <c r="PNF35" s="84"/>
      <c r="PNG35" s="84"/>
      <c r="PNH35" s="84"/>
      <c r="PNI35" s="84"/>
      <c r="PNJ35" s="84"/>
      <c r="PNK35" s="84"/>
      <c r="PNL35" s="84"/>
      <c r="PNM35" s="84"/>
      <c r="PNN35" s="84"/>
      <c r="PNO35" s="84"/>
      <c r="PNP35" s="84"/>
      <c r="PNQ35" s="84"/>
      <c r="PNR35" s="84"/>
      <c r="PNS35" s="84"/>
      <c r="PNT35" s="84"/>
      <c r="PNU35" s="84"/>
      <c r="PNV35" s="84"/>
      <c r="PNW35" s="84"/>
      <c r="PNX35" s="84"/>
      <c r="PNY35" s="84"/>
      <c r="PNZ35" s="84"/>
      <c r="POA35" s="84"/>
      <c r="POB35" s="84"/>
      <c r="POC35" s="84"/>
      <c r="POD35" s="84"/>
      <c r="POE35" s="84"/>
      <c r="POF35" s="84"/>
      <c r="POG35" s="84"/>
      <c r="POH35" s="84"/>
      <c r="POI35" s="84"/>
      <c r="POJ35" s="84"/>
      <c r="POK35" s="84"/>
      <c r="POL35" s="84"/>
      <c r="POM35" s="84"/>
      <c r="PON35" s="84"/>
      <c r="POO35" s="84"/>
      <c r="POP35" s="84"/>
      <c r="POQ35" s="84"/>
      <c r="POR35" s="84"/>
      <c r="POS35" s="84"/>
      <c r="POT35" s="84"/>
      <c r="POU35" s="84"/>
      <c r="POV35" s="84"/>
      <c r="POW35" s="84"/>
      <c r="POX35" s="84"/>
      <c r="POY35" s="84"/>
      <c r="POZ35" s="84"/>
      <c r="PPA35" s="84"/>
      <c r="PPB35" s="84"/>
      <c r="PPC35" s="84"/>
      <c r="PPD35" s="84"/>
      <c r="PPE35" s="84"/>
      <c r="PPF35" s="84"/>
      <c r="PPG35" s="84"/>
      <c r="PPH35" s="84"/>
      <c r="PPI35" s="84"/>
      <c r="PPJ35" s="84"/>
      <c r="PPK35" s="84"/>
      <c r="PPL35" s="84"/>
      <c r="PPM35" s="84"/>
      <c r="PPN35" s="84"/>
      <c r="PPO35" s="84"/>
      <c r="PPP35" s="84"/>
      <c r="PPQ35" s="84"/>
      <c r="PPR35" s="84"/>
      <c r="PPS35" s="84"/>
      <c r="PPT35" s="84"/>
      <c r="PPU35" s="84"/>
      <c r="PPV35" s="84"/>
      <c r="PPW35" s="84"/>
      <c r="PPX35" s="84"/>
      <c r="PPY35" s="84"/>
      <c r="PPZ35" s="84"/>
      <c r="PQA35" s="84"/>
      <c r="PQB35" s="84"/>
      <c r="PQC35" s="84"/>
      <c r="PQD35" s="84"/>
      <c r="PQE35" s="84"/>
      <c r="PQF35" s="84"/>
      <c r="PQG35" s="84"/>
      <c r="PQH35" s="84"/>
      <c r="PQI35" s="84"/>
      <c r="PQJ35" s="84"/>
      <c r="PQK35" s="84"/>
      <c r="PQL35" s="84"/>
      <c r="PQM35" s="84"/>
      <c r="PQN35" s="84"/>
      <c r="PQO35" s="84"/>
      <c r="PQP35" s="84"/>
      <c r="PQQ35" s="84"/>
      <c r="PQR35" s="84"/>
      <c r="PQS35" s="84"/>
      <c r="PQT35" s="84"/>
      <c r="PQU35" s="84"/>
      <c r="PQV35" s="84"/>
      <c r="PQW35" s="84"/>
      <c r="PQX35" s="84"/>
      <c r="PQY35" s="84"/>
      <c r="PQZ35" s="84"/>
      <c r="PRA35" s="84"/>
      <c r="PRB35" s="84"/>
      <c r="PRC35" s="84"/>
      <c r="PRD35" s="84"/>
      <c r="PRE35" s="84"/>
      <c r="PRF35" s="84"/>
      <c r="PRG35" s="84"/>
      <c r="PRH35" s="84"/>
      <c r="PRI35" s="84"/>
      <c r="PRJ35" s="84"/>
      <c r="PRK35" s="84"/>
      <c r="PRL35" s="84"/>
      <c r="PRM35" s="84"/>
      <c r="PRN35" s="84"/>
      <c r="PRO35" s="84"/>
      <c r="PRP35" s="84"/>
      <c r="PRQ35" s="84"/>
      <c r="PRR35" s="84"/>
      <c r="PRS35" s="84"/>
      <c r="PRT35" s="84"/>
      <c r="PRU35" s="84"/>
      <c r="PRV35" s="84"/>
      <c r="PRW35" s="84"/>
      <c r="PRX35" s="84"/>
      <c r="PRY35" s="84"/>
      <c r="PRZ35" s="84"/>
      <c r="PSA35" s="84"/>
      <c r="PSB35" s="84"/>
      <c r="PSC35" s="84"/>
      <c r="PSD35" s="84"/>
      <c r="PSE35" s="84"/>
      <c r="PSF35" s="84"/>
      <c r="PSG35" s="84"/>
      <c r="PSH35" s="84"/>
      <c r="PSI35" s="84"/>
      <c r="PSJ35" s="84"/>
      <c r="PSK35" s="84"/>
      <c r="PSL35" s="84"/>
      <c r="PSM35" s="84"/>
      <c r="PSN35" s="84"/>
      <c r="PSO35" s="84"/>
      <c r="PSP35" s="84"/>
      <c r="PSQ35" s="84"/>
      <c r="PSR35" s="84"/>
      <c r="PSS35" s="84"/>
      <c r="PST35" s="84"/>
      <c r="PSU35" s="84"/>
      <c r="PSV35" s="84"/>
      <c r="PSW35" s="84"/>
      <c r="PSX35" s="84"/>
      <c r="PSY35" s="84"/>
      <c r="PSZ35" s="84"/>
      <c r="PTA35" s="84"/>
      <c r="PTB35" s="84"/>
      <c r="PTC35" s="84"/>
      <c r="PTD35" s="84"/>
      <c r="PTE35" s="84"/>
      <c r="PTF35" s="84"/>
      <c r="PTG35" s="84"/>
      <c r="PTH35" s="84"/>
      <c r="PTI35" s="84"/>
      <c r="PTJ35" s="84"/>
      <c r="PTK35" s="84"/>
      <c r="PTL35" s="84"/>
      <c r="PTM35" s="84"/>
      <c r="PTN35" s="84"/>
      <c r="PTO35" s="84"/>
      <c r="PTP35" s="84"/>
      <c r="PTQ35" s="84"/>
      <c r="PTR35" s="84"/>
      <c r="PTS35" s="84"/>
      <c r="PTT35" s="84"/>
      <c r="PTU35" s="84"/>
      <c r="PTV35" s="84"/>
      <c r="PTW35" s="84"/>
      <c r="PTX35" s="84"/>
      <c r="PTY35" s="84"/>
      <c r="PTZ35" s="84"/>
      <c r="PUA35" s="84"/>
      <c r="PUB35" s="84"/>
      <c r="PUC35" s="84"/>
      <c r="PUD35" s="84"/>
      <c r="PUE35" s="84"/>
      <c r="PUF35" s="84"/>
      <c r="PUG35" s="84"/>
      <c r="PUH35" s="84"/>
      <c r="PUI35" s="84"/>
      <c r="PUJ35" s="84"/>
      <c r="PUK35" s="84"/>
      <c r="PUL35" s="84"/>
      <c r="PUM35" s="84"/>
      <c r="PUN35" s="84"/>
      <c r="PUO35" s="84"/>
      <c r="PUP35" s="84"/>
      <c r="PUQ35" s="84"/>
      <c r="PUR35" s="84"/>
      <c r="PUS35" s="84"/>
      <c r="PUT35" s="84"/>
      <c r="PUU35" s="84"/>
      <c r="PUV35" s="84"/>
      <c r="PUW35" s="84"/>
      <c r="PUX35" s="84"/>
      <c r="PUY35" s="84"/>
      <c r="PUZ35" s="84"/>
      <c r="PVA35" s="84"/>
      <c r="PVB35" s="84"/>
      <c r="PVC35" s="84"/>
      <c r="PVD35" s="84"/>
      <c r="PVE35" s="84"/>
      <c r="PVF35" s="84"/>
      <c r="PVG35" s="84"/>
      <c r="PVH35" s="84"/>
      <c r="PVI35" s="84"/>
      <c r="PVJ35" s="84"/>
      <c r="PVK35" s="84"/>
      <c r="PVL35" s="84"/>
      <c r="PVM35" s="84"/>
      <c r="PVN35" s="84"/>
      <c r="PVO35" s="84"/>
      <c r="PVP35" s="84"/>
      <c r="PVQ35" s="84"/>
      <c r="PVR35" s="84"/>
      <c r="PVS35" s="84"/>
      <c r="PVT35" s="84"/>
      <c r="PVU35" s="84"/>
      <c r="PVV35" s="84"/>
      <c r="PVW35" s="84"/>
      <c r="PVX35" s="84"/>
      <c r="PVY35" s="84"/>
      <c r="PVZ35" s="84"/>
      <c r="PWA35" s="84"/>
      <c r="PWB35" s="84"/>
      <c r="PWC35" s="84"/>
      <c r="PWD35" s="84"/>
      <c r="PWE35" s="84"/>
      <c r="PWF35" s="84"/>
      <c r="PWG35" s="84"/>
      <c r="PWH35" s="84"/>
      <c r="PWI35" s="84"/>
      <c r="PWJ35" s="84"/>
      <c r="PWK35" s="84"/>
      <c r="PWL35" s="84"/>
      <c r="PWM35" s="84"/>
      <c r="PWN35" s="84"/>
      <c r="PWO35" s="84"/>
      <c r="PWP35" s="84"/>
      <c r="PWQ35" s="84"/>
      <c r="PWR35" s="84"/>
      <c r="PWS35" s="84"/>
      <c r="PWT35" s="84"/>
      <c r="PWU35" s="84"/>
      <c r="PWV35" s="84"/>
      <c r="PWW35" s="84"/>
      <c r="PWX35" s="84"/>
      <c r="PWY35" s="84"/>
      <c r="PWZ35" s="84"/>
      <c r="PXA35" s="84"/>
      <c r="PXB35" s="84"/>
      <c r="PXC35" s="84"/>
      <c r="PXD35" s="84"/>
      <c r="PXE35" s="84"/>
      <c r="PXF35" s="84"/>
      <c r="PXG35" s="84"/>
      <c r="PXH35" s="84"/>
      <c r="PXI35" s="84"/>
      <c r="PXJ35" s="84"/>
      <c r="PXK35" s="84"/>
      <c r="PXL35" s="84"/>
      <c r="PXM35" s="84"/>
      <c r="PXN35" s="84"/>
      <c r="PXO35" s="84"/>
      <c r="PXP35" s="84"/>
      <c r="PXQ35" s="84"/>
      <c r="PXR35" s="84"/>
      <c r="PXS35" s="84"/>
      <c r="PXT35" s="84"/>
      <c r="PXU35" s="84"/>
      <c r="PXV35" s="84"/>
      <c r="PXW35" s="84"/>
      <c r="PXX35" s="84"/>
      <c r="PXY35" s="84"/>
      <c r="PXZ35" s="84"/>
      <c r="PYA35" s="84"/>
      <c r="PYB35" s="84"/>
      <c r="PYC35" s="84"/>
      <c r="PYD35" s="84"/>
      <c r="PYE35" s="84"/>
      <c r="PYF35" s="84"/>
      <c r="PYG35" s="84"/>
      <c r="PYH35" s="84"/>
      <c r="PYI35" s="84"/>
      <c r="PYJ35" s="84"/>
      <c r="PYK35" s="84"/>
      <c r="PYL35" s="84"/>
      <c r="PYM35" s="84"/>
      <c r="PYN35" s="84"/>
      <c r="PYO35" s="84"/>
      <c r="PYP35" s="84"/>
      <c r="PYQ35" s="84"/>
      <c r="PYR35" s="84"/>
      <c r="PYS35" s="84"/>
      <c r="PYT35" s="84"/>
      <c r="PYU35" s="84"/>
      <c r="PYV35" s="84"/>
      <c r="PYW35" s="84"/>
      <c r="PYX35" s="84"/>
      <c r="PYY35" s="84"/>
      <c r="PYZ35" s="84"/>
      <c r="PZA35" s="84"/>
      <c r="PZB35" s="84"/>
      <c r="PZC35" s="84"/>
      <c r="PZD35" s="84"/>
      <c r="PZE35" s="84"/>
      <c r="PZF35" s="84"/>
      <c r="PZG35" s="84"/>
      <c r="PZH35" s="84"/>
      <c r="PZI35" s="84"/>
      <c r="PZJ35" s="84"/>
      <c r="PZK35" s="84"/>
      <c r="PZL35" s="84"/>
      <c r="PZM35" s="84"/>
      <c r="PZN35" s="84"/>
      <c r="PZO35" s="84"/>
      <c r="PZP35" s="84"/>
      <c r="PZQ35" s="84"/>
      <c r="PZR35" s="84"/>
      <c r="PZS35" s="84"/>
      <c r="PZT35" s="84"/>
      <c r="PZU35" s="84"/>
      <c r="PZV35" s="84"/>
      <c r="PZW35" s="84"/>
      <c r="PZX35" s="84"/>
      <c r="PZY35" s="84"/>
      <c r="PZZ35" s="84"/>
      <c r="QAA35" s="84"/>
      <c r="QAB35" s="84"/>
      <c r="QAC35" s="84"/>
      <c r="QAD35" s="84"/>
      <c r="QAE35" s="84"/>
      <c r="QAF35" s="84"/>
      <c r="QAG35" s="84"/>
      <c r="QAH35" s="84"/>
      <c r="QAI35" s="84"/>
      <c r="QAJ35" s="84"/>
      <c r="QAK35" s="84"/>
      <c r="QAL35" s="84"/>
      <c r="QAM35" s="84"/>
      <c r="QAN35" s="84"/>
      <c r="QAO35" s="84"/>
      <c r="QAP35" s="84"/>
      <c r="QAQ35" s="84"/>
      <c r="QAR35" s="84"/>
      <c r="QAS35" s="84"/>
      <c r="QAT35" s="84"/>
      <c r="QAU35" s="84"/>
      <c r="QAV35" s="84"/>
      <c r="QAW35" s="84"/>
      <c r="QAX35" s="84"/>
      <c r="QAY35" s="84"/>
      <c r="QAZ35" s="84"/>
      <c r="QBA35" s="84"/>
      <c r="QBB35" s="84"/>
      <c r="QBC35" s="84"/>
      <c r="QBD35" s="84"/>
      <c r="QBE35" s="84"/>
      <c r="QBF35" s="84"/>
      <c r="QBG35" s="84"/>
      <c r="QBH35" s="84"/>
      <c r="QBI35" s="84"/>
      <c r="QBJ35" s="84"/>
      <c r="QBK35" s="84"/>
      <c r="QBL35" s="84"/>
      <c r="QBM35" s="84"/>
      <c r="QBN35" s="84"/>
      <c r="QBO35" s="84"/>
      <c r="QBP35" s="84"/>
      <c r="QBQ35" s="84"/>
      <c r="QBR35" s="84"/>
      <c r="QBS35" s="84"/>
      <c r="QBT35" s="84"/>
      <c r="QBU35" s="84"/>
      <c r="QBV35" s="84"/>
      <c r="QBW35" s="84"/>
      <c r="QBX35" s="84"/>
      <c r="QBY35" s="84"/>
      <c r="QBZ35" s="84"/>
      <c r="QCA35" s="84"/>
      <c r="QCB35" s="84"/>
      <c r="QCC35" s="84"/>
      <c r="QCD35" s="84"/>
      <c r="QCE35" s="84"/>
      <c r="QCF35" s="84"/>
      <c r="QCG35" s="84"/>
      <c r="QCH35" s="84"/>
      <c r="QCI35" s="84"/>
      <c r="QCJ35" s="84"/>
      <c r="QCK35" s="84"/>
      <c r="QCL35" s="84"/>
      <c r="QCM35" s="84"/>
      <c r="QCN35" s="84"/>
      <c r="QCO35" s="84"/>
      <c r="QCP35" s="84"/>
      <c r="QCQ35" s="84"/>
      <c r="QCR35" s="84"/>
      <c r="QCS35" s="84"/>
      <c r="QCT35" s="84"/>
      <c r="QCU35" s="84"/>
      <c r="QCV35" s="84"/>
      <c r="QCW35" s="84"/>
      <c r="QCX35" s="84"/>
      <c r="QCY35" s="84"/>
      <c r="QCZ35" s="84"/>
      <c r="QDA35" s="84"/>
      <c r="QDB35" s="84"/>
      <c r="QDC35" s="84"/>
      <c r="QDD35" s="84"/>
      <c r="QDE35" s="84"/>
      <c r="QDF35" s="84"/>
      <c r="QDG35" s="84"/>
      <c r="QDH35" s="84"/>
      <c r="QDI35" s="84"/>
      <c r="QDJ35" s="84"/>
      <c r="QDK35" s="84"/>
      <c r="QDL35" s="84"/>
      <c r="QDM35" s="84"/>
      <c r="QDN35" s="84"/>
      <c r="QDO35" s="84"/>
      <c r="QDP35" s="84"/>
      <c r="QDQ35" s="84"/>
      <c r="QDR35" s="84"/>
      <c r="QDS35" s="84"/>
      <c r="QDT35" s="84"/>
      <c r="QDU35" s="84"/>
      <c r="QDV35" s="84"/>
      <c r="QDW35" s="84"/>
      <c r="QDX35" s="84"/>
      <c r="QDY35" s="84"/>
      <c r="QDZ35" s="84"/>
      <c r="QEA35" s="84"/>
      <c r="QEB35" s="84"/>
      <c r="QEC35" s="84"/>
      <c r="QED35" s="84"/>
      <c r="QEE35" s="84"/>
      <c r="QEF35" s="84"/>
      <c r="QEG35" s="84"/>
      <c r="QEH35" s="84"/>
      <c r="QEI35" s="84"/>
      <c r="QEJ35" s="84"/>
      <c r="QEK35" s="84"/>
      <c r="QEL35" s="84"/>
      <c r="QEM35" s="84"/>
      <c r="QEN35" s="84"/>
      <c r="QEO35" s="84"/>
      <c r="QEP35" s="84"/>
      <c r="QEQ35" s="84"/>
      <c r="QER35" s="84"/>
      <c r="QES35" s="84"/>
      <c r="QET35" s="84"/>
      <c r="QEU35" s="84"/>
      <c r="QEV35" s="84"/>
      <c r="QEW35" s="84"/>
      <c r="QEX35" s="84"/>
      <c r="QEY35" s="84"/>
      <c r="QEZ35" s="84"/>
      <c r="QFA35" s="84"/>
      <c r="QFB35" s="84"/>
      <c r="QFC35" s="84"/>
      <c r="QFD35" s="84"/>
      <c r="QFE35" s="84"/>
      <c r="QFF35" s="84"/>
      <c r="QFG35" s="84"/>
      <c r="QFH35" s="84"/>
      <c r="QFI35" s="84"/>
      <c r="QFJ35" s="84"/>
      <c r="QFK35" s="84"/>
      <c r="QFL35" s="84"/>
      <c r="QFM35" s="84"/>
      <c r="QFN35" s="84"/>
      <c r="QFO35" s="84"/>
      <c r="QFP35" s="84"/>
      <c r="QFQ35" s="84"/>
      <c r="QFR35" s="84"/>
      <c r="QFS35" s="84"/>
      <c r="QFT35" s="84"/>
      <c r="QFU35" s="84"/>
      <c r="QFV35" s="84"/>
      <c r="QFW35" s="84"/>
      <c r="QFX35" s="84"/>
      <c r="QFY35" s="84"/>
      <c r="QFZ35" s="84"/>
      <c r="QGA35" s="84"/>
      <c r="QGB35" s="84"/>
      <c r="QGC35" s="84"/>
      <c r="QGD35" s="84"/>
      <c r="QGE35" s="84"/>
      <c r="QGF35" s="84"/>
      <c r="QGG35" s="84"/>
      <c r="QGH35" s="84"/>
      <c r="QGI35" s="84"/>
      <c r="QGJ35" s="84"/>
      <c r="QGK35" s="84"/>
      <c r="QGL35" s="84"/>
      <c r="QGM35" s="84"/>
      <c r="QGN35" s="84"/>
      <c r="QGO35" s="84"/>
      <c r="QGP35" s="84"/>
      <c r="QGQ35" s="84"/>
      <c r="QGR35" s="84"/>
      <c r="QGS35" s="84"/>
      <c r="QGT35" s="84"/>
      <c r="QGU35" s="84"/>
      <c r="QGV35" s="84"/>
      <c r="QGW35" s="84"/>
      <c r="QGX35" s="84"/>
      <c r="QGY35" s="84"/>
      <c r="QGZ35" s="84"/>
      <c r="QHA35" s="84"/>
      <c r="QHB35" s="84"/>
      <c r="QHC35" s="84"/>
      <c r="QHD35" s="84"/>
      <c r="QHE35" s="84"/>
      <c r="QHF35" s="84"/>
      <c r="QHG35" s="84"/>
      <c r="QHH35" s="84"/>
      <c r="QHI35" s="84"/>
      <c r="QHJ35" s="84"/>
      <c r="QHK35" s="84"/>
      <c r="QHL35" s="84"/>
      <c r="QHM35" s="84"/>
      <c r="QHN35" s="84"/>
      <c r="QHO35" s="84"/>
      <c r="QHP35" s="84"/>
      <c r="QHQ35" s="84"/>
      <c r="QHR35" s="84"/>
      <c r="QHS35" s="84"/>
      <c r="QHT35" s="84"/>
      <c r="QHU35" s="84"/>
      <c r="QHV35" s="84"/>
      <c r="QHW35" s="84"/>
      <c r="QHX35" s="84"/>
      <c r="QHY35" s="84"/>
      <c r="QHZ35" s="84"/>
      <c r="QIA35" s="84"/>
      <c r="QIB35" s="84"/>
      <c r="QIC35" s="84"/>
      <c r="QID35" s="84"/>
      <c r="QIE35" s="84"/>
      <c r="QIF35" s="84"/>
      <c r="QIG35" s="84"/>
      <c r="QIH35" s="84"/>
      <c r="QII35" s="84"/>
      <c r="QIJ35" s="84"/>
      <c r="QIK35" s="84"/>
      <c r="QIL35" s="84"/>
      <c r="QIM35" s="84"/>
      <c r="QIN35" s="84"/>
      <c r="QIO35" s="84"/>
      <c r="QIP35" s="84"/>
      <c r="QIQ35" s="84"/>
      <c r="QIR35" s="84"/>
      <c r="QIS35" s="84"/>
      <c r="QIT35" s="84"/>
      <c r="QIU35" s="84"/>
      <c r="QIV35" s="84"/>
      <c r="QIW35" s="84"/>
      <c r="QIX35" s="84"/>
      <c r="QIY35" s="84"/>
      <c r="QIZ35" s="84"/>
      <c r="QJA35" s="84"/>
      <c r="QJB35" s="84"/>
      <c r="QJC35" s="84"/>
      <c r="QJD35" s="84"/>
      <c r="QJE35" s="84"/>
      <c r="QJF35" s="84"/>
      <c r="QJG35" s="84"/>
      <c r="QJH35" s="84"/>
      <c r="QJI35" s="84"/>
      <c r="QJJ35" s="84"/>
      <c r="QJK35" s="84"/>
      <c r="QJL35" s="84"/>
      <c r="QJM35" s="84"/>
      <c r="QJN35" s="84"/>
      <c r="QJO35" s="84"/>
      <c r="QJP35" s="84"/>
      <c r="QJQ35" s="84"/>
      <c r="QJR35" s="84"/>
      <c r="QJS35" s="84"/>
      <c r="QJT35" s="84"/>
      <c r="QJU35" s="84"/>
      <c r="QJV35" s="84"/>
      <c r="QJW35" s="84"/>
      <c r="QJX35" s="84"/>
      <c r="QJY35" s="84"/>
      <c r="QJZ35" s="84"/>
      <c r="QKA35" s="84"/>
      <c r="QKB35" s="84"/>
      <c r="QKC35" s="84"/>
      <c r="QKD35" s="84"/>
      <c r="QKE35" s="84"/>
      <c r="QKF35" s="84"/>
      <c r="QKG35" s="84"/>
      <c r="QKH35" s="84"/>
      <c r="QKI35" s="84"/>
      <c r="QKJ35" s="84"/>
      <c r="QKK35" s="84"/>
      <c r="QKL35" s="84"/>
      <c r="QKM35" s="84"/>
      <c r="QKN35" s="84"/>
      <c r="QKO35" s="84"/>
      <c r="QKP35" s="84"/>
      <c r="QKQ35" s="84"/>
      <c r="QKR35" s="84"/>
      <c r="QKS35" s="84"/>
      <c r="QKT35" s="84"/>
      <c r="QKU35" s="84"/>
      <c r="QKV35" s="84"/>
      <c r="QKW35" s="84"/>
      <c r="QKX35" s="84"/>
      <c r="QKY35" s="84"/>
      <c r="QKZ35" s="84"/>
      <c r="QLA35" s="84"/>
      <c r="QLB35" s="84"/>
      <c r="QLC35" s="84"/>
      <c r="QLD35" s="84"/>
      <c r="QLE35" s="84"/>
      <c r="QLF35" s="84"/>
      <c r="QLG35" s="84"/>
      <c r="QLH35" s="84"/>
      <c r="QLI35" s="84"/>
      <c r="QLJ35" s="84"/>
      <c r="QLK35" s="84"/>
      <c r="QLL35" s="84"/>
      <c r="QLM35" s="84"/>
      <c r="QLN35" s="84"/>
      <c r="QLO35" s="84"/>
      <c r="QLP35" s="84"/>
      <c r="QLQ35" s="84"/>
      <c r="QLR35" s="84"/>
      <c r="QLS35" s="84"/>
      <c r="QLT35" s="84"/>
      <c r="QLU35" s="84"/>
      <c r="QLV35" s="84"/>
      <c r="QLW35" s="84"/>
      <c r="QLX35" s="84"/>
      <c r="QLY35" s="84"/>
      <c r="QLZ35" s="84"/>
      <c r="QMA35" s="84"/>
      <c r="QMB35" s="84"/>
      <c r="QMC35" s="84"/>
      <c r="QMD35" s="84"/>
      <c r="QME35" s="84"/>
      <c r="QMF35" s="84"/>
      <c r="QMG35" s="84"/>
      <c r="QMH35" s="84"/>
      <c r="QMI35" s="84"/>
      <c r="QMJ35" s="84"/>
      <c r="QMK35" s="84"/>
      <c r="QML35" s="84"/>
      <c r="QMM35" s="84"/>
      <c r="QMN35" s="84"/>
      <c r="QMO35" s="84"/>
      <c r="QMP35" s="84"/>
      <c r="QMQ35" s="84"/>
      <c r="QMR35" s="84"/>
      <c r="QMS35" s="84"/>
      <c r="QMT35" s="84"/>
      <c r="QMU35" s="84"/>
      <c r="QMV35" s="84"/>
      <c r="QMW35" s="84"/>
      <c r="QMX35" s="84"/>
      <c r="QMY35" s="84"/>
      <c r="QMZ35" s="84"/>
      <c r="QNA35" s="84"/>
      <c r="QNB35" s="84"/>
      <c r="QNC35" s="84"/>
      <c r="QND35" s="84"/>
      <c r="QNE35" s="84"/>
      <c r="QNF35" s="84"/>
      <c r="QNG35" s="84"/>
      <c r="QNH35" s="84"/>
      <c r="QNI35" s="84"/>
      <c r="QNJ35" s="84"/>
      <c r="QNK35" s="84"/>
      <c r="QNL35" s="84"/>
      <c r="QNM35" s="84"/>
      <c r="QNN35" s="84"/>
      <c r="QNO35" s="84"/>
      <c r="QNP35" s="84"/>
      <c r="QNQ35" s="84"/>
      <c r="QNR35" s="84"/>
      <c r="QNS35" s="84"/>
      <c r="QNT35" s="84"/>
      <c r="QNU35" s="84"/>
      <c r="QNV35" s="84"/>
      <c r="QNW35" s="84"/>
      <c r="QNX35" s="84"/>
      <c r="QNY35" s="84"/>
      <c r="QNZ35" s="84"/>
      <c r="QOA35" s="84"/>
      <c r="QOB35" s="84"/>
      <c r="QOC35" s="84"/>
      <c r="QOD35" s="84"/>
      <c r="QOE35" s="84"/>
      <c r="QOF35" s="84"/>
      <c r="QOG35" s="84"/>
      <c r="QOH35" s="84"/>
      <c r="QOI35" s="84"/>
      <c r="QOJ35" s="84"/>
      <c r="QOK35" s="84"/>
      <c r="QOL35" s="84"/>
      <c r="QOM35" s="84"/>
      <c r="QON35" s="84"/>
      <c r="QOO35" s="84"/>
      <c r="QOP35" s="84"/>
      <c r="QOQ35" s="84"/>
      <c r="QOR35" s="84"/>
      <c r="QOS35" s="84"/>
      <c r="QOT35" s="84"/>
      <c r="QOU35" s="84"/>
      <c r="QOV35" s="84"/>
      <c r="QOW35" s="84"/>
      <c r="QOX35" s="84"/>
      <c r="QOY35" s="84"/>
      <c r="QOZ35" s="84"/>
      <c r="QPA35" s="84"/>
      <c r="QPB35" s="84"/>
      <c r="QPC35" s="84"/>
      <c r="QPD35" s="84"/>
      <c r="QPE35" s="84"/>
      <c r="QPF35" s="84"/>
      <c r="QPG35" s="84"/>
      <c r="QPH35" s="84"/>
      <c r="QPI35" s="84"/>
      <c r="QPJ35" s="84"/>
      <c r="QPK35" s="84"/>
      <c r="QPL35" s="84"/>
      <c r="QPM35" s="84"/>
      <c r="QPN35" s="84"/>
      <c r="QPO35" s="84"/>
      <c r="QPP35" s="84"/>
      <c r="QPQ35" s="84"/>
      <c r="QPR35" s="84"/>
      <c r="QPS35" s="84"/>
      <c r="QPT35" s="84"/>
      <c r="QPU35" s="84"/>
      <c r="QPV35" s="84"/>
      <c r="QPW35" s="84"/>
      <c r="QPX35" s="84"/>
      <c r="QPY35" s="84"/>
      <c r="QPZ35" s="84"/>
      <c r="QQA35" s="84"/>
      <c r="QQB35" s="84"/>
      <c r="QQC35" s="84"/>
      <c r="QQD35" s="84"/>
      <c r="QQE35" s="84"/>
      <c r="QQF35" s="84"/>
      <c r="QQG35" s="84"/>
      <c r="QQH35" s="84"/>
      <c r="QQI35" s="84"/>
      <c r="QQJ35" s="84"/>
      <c r="QQK35" s="84"/>
      <c r="QQL35" s="84"/>
      <c r="QQM35" s="84"/>
      <c r="QQN35" s="84"/>
      <c r="QQO35" s="84"/>
      <c r="QQP35" s="84"/>
      <c r="QQQ35" s="84"/>
      <c r="QQR35" s="84"/>
      <c r="QQS35" s="84"/>
      <c r="QQT35" s="84"/>
      <c r="QQU35" s="84"/>
      <c r="QQV35" s="84"/>
      <c r="QQW35" s="84"/>
      <c r="QQX35" s="84"/>
      <c r="QQY35" s="84"/>
      <c r="QQZ35" s="84"/>
      <c r="QRA35" s="84"/>
      <c r="QRB35" s="84"/>
      <c r="QRC35" s="84"/>
      <c r="QRD35" s="84"/>
      <c r="QRE35" s="84"/>
      <c r="QRF35" s="84"/>
      <c r="QRG35" s="84"/>
      <c r="QRH35" s="84"/>
      <c r="QRI35" s="84"/>
      <c r="QRJ35" s="84"/>
      <c r="QRK35" s="84"/>
      <c r="QRL35" s="84"/>
      <c r="QRM35" s="84"/>
      <c r="QRN35" s="84"/>
      <c r="QRO35" s="84"/>
      <c r="QRP35" s="84"/>
      <c r="QRQ35" s="84"/>
      <c r="QRR35" s="84"/>
      <c r="QRS35" s="84"/>
      <c r="QRT35" s="84"/>
      <c r="QRU35" s="84"/>
      <c r="QRV35" s="84"/>
      <c r="QRW35" s="84"/>
      <c r="QRX35" s="84"/>
      <c r="QRY35" s="84"/>
      <c r="QRZ35" s="84"/>
      <c r="QSA35" s="84"/>
      <c r="QSB35" s="84"/>
      <c r="QSC35" s="84"/>
      <c r="QSD35" s="84"/>
      <c r="QSE35" s="84"/>
      <c r="QSF35" s="84"/>
      <c r="QSG35" s="84"/>
      <c r="QSH35" s="84"/>
      <c r="QSI35" s="84"/>
      <c r="QSJ35" s="84"/>
      <c r="QSK35" s="84"/>
      <c r="QSL35" s="84"/>
      <c r="QSM35" s="84"/>
      <c r="QSN35" s="84"/>
      <c r="QSO35" s="84"/>
      <c r="QSP35" s="84"/>
      <c r="QSQ35" s="84"/>
      <c r="QSR35" s="84"/>
      <c r="QSS35" s="84"/>
      <c r="QST35" s="84"/>
      <c r="QSU35" s="84"/>
      <c r="QSV35" s="84"/>
      <c r="QSW35" s="84"/>
      <c r="QSX35" s="84"/>
      <c r="QSY35" s="84"/>
      <c r="QSZ35" s="84"/>
      <c r="QTA35" s="84"/>
      <c r="QTB35" s="84"/>
      <c r="QTC35" s="84"/>
      <c r="QTD35" s="84"/>
      <c r="QTE35" s="84"/>
      <c r="QTF35" s="84"/>
      <c r="QTG35" s="84"/>
      <c r="QTH35" s="84"/>
      <c r="QTI35" s="84"/>
      <c r="QTJ35" s="84"/>
      <c r="QTK35" s="84"/>
      <c r="QTL35" s="84"/>
      <c r="QTM35" s="84"/>
      <c r="QTN35" s="84"/>
      <c r="QTO35" s="84"/>
      <c r="QTP35" s="84"/>
      <c r="QTQ35" s="84"/>
      <c r="QTR35" s="84"/>
      <c r="QTS35" s="84"/>
      <c r="QTT35" s="84"/>
      <c r="QTU35" s="84"/>
      <c r="QTV35" s="84"/>
      <c r="QTW35" s="84"/>
      <c r="QTX35" s="84"/>
      <c r="QTY35" s="84"/>
      <c r="QTZ35" s="84"/>
      <c r="QUA35" s="84"/>
      <c r="QUB35" s="84"/>
      <c r="QUC35" s="84"/>
      <c r="QUD35" s="84"/>
      <c r="QUE35" s="84"/>
      <c r="QUF35" s="84"/>
      <c r="QUG35" s="84"/>
      <c r="QUH35" s="84"/>
      <c r="QUI35" s="84"/>
      <c r="QUJ35" s="84"/>
      <c r="QUK35" s="84"/>
      <c r="QUL35" s="84"/>
      <c r="QUM35" s="84"/>
      <c r="QUN35" s="84"/>
      <c r="QUO35" s="84"/>
      <c r="QUP35" s="84"/>
      <c r="QUQ35" s="84"/>
      <c r="QUR35" s="84"/>
      <c r="QUS35" s="84"/>
      <c r="QUT35" s="84"/>
      <c r="QUU35" s="84"/>
      <c r="QUV35" s="84"/>
      <c r="QUW35" s="84"/>
      <c r="QUX35" s="84"/>
      <c r="QUY35" s="84"/>
      <c r="QUZ35" s="84"/>
      <c r="QVA35" s="84"/>
      <c r="QVB35" s="84"/>
      <c r="QVC35" s="84"/>
      <c r="QVD35" s="84"/>
      <c r="QVE35" s="84"/>
      <c r="QVF35" s="84"/>
      <c r="QVG35" s="84"/>
      <c r="QVH35" s="84"/>
      <c r="QVI35" s="84"/>
      <c r="QVJ35" s="84"/>
      <c r="QVK35" s="84"/>
      <c r="QVL35" s="84"/>
      <c r="QVM35" s="84"/>
      <c r="QVN35" s="84"/>
      <c r="QVO35" s="84"/>
      <c r="QVP35" s="84"/>
      <c r="QVQ35" s="84"/>
      <c r="QVR35" s="84"/>
      <c r="QVS35" s="84"/>
      <c r="QVT35" s="84"/>
      <c r="QVU35" s="84"/>
      <c r="QVV35" s="84"/>
      <c r="QVW35" s="84"/>
      <c r="QVX35" s="84"/>
      <c r="QVY35" s="84"/>
      <c r="QVZ35" s="84"/>
      <c r="QWA35" s="84"/>
      <c r="QWB35" s="84"/>
      <c r="QWC35" s="84"/>
      <c r="QWD35" s="84"/>
      <c r="QWE35" s="84"/>
      <c r="QWF35" s="84"/>
      <c r="QWG35" s="84"/>
      <c r="QWH35" s="84"/>
      <c r="QWI35" s="84"/>
      <c r="QWJ35" s="84"/>
      <c r="QWK35" s="84"/>
      <c r="QWL35" s="84"/>
      <c r="QWM35" s="84"/>
      <c r="QWN35" s="84"/>
      <c r="QWO35" s="84"/>
      <c r="QWP35" s="84"/>
      <c r="QWQ35" s="84"/>
      <c r="QWR35" s="84"/>
      <c r="QWS35" s="84"/>
      <c r="QWT35" s="84"/>
      <c r="QWU35" s="84"/>
      <c r="QWV35" s="84"/>
      <c r="QWW35" s="84"/>
      <c r="QWX35" s="84"/>
      <c r="QWY35" s="84"/>
      <c r="QWZ35" s="84"/>
      <c r="QXA35" s="84"/>
      <c r="QXB35" s="84"/>
      <c r="QXC35" s="84"/>
      <c r="QXD35" s="84"/>
      <c r="QXE35" s="84"/>
      <c r="QXF35" s="84"/>
      <c r="QXG35" s="84"/>
      <c r="QXH35" s="84"/>
      <c r="QXI35" s="84"/>
      <c r="QXJ35" s="84"/>
      <c r="QXK35" s="84"/>
      <c r="QXL35" s="84"/>
      <c r="QXM35" s="84"/>
      <c r="QXN35" s="84"/>
      <c r="QXO35" s="84"/>
      <c r="QXP35" s="84"/>
      <c r="QXQ35" s="84"/>
      <c r="QXR35" s="84"/>
      <c r="QXS35" s="84"/>
      <c r="QXT35" s="84"/>
      <c r="QXU35" s="84"/>
      <c r="QXV35" s="84"/>
      <c r="QXW35" s="84"/>
      <c r="QXX35" s="84"/>
      <c r="QXY35" s="84"/>
      <c r="QXZ35" s="84"/>
      <c r="QYA35" s="84"/>
      <c r="QYB35" s="84"/>
      <c r="QYC35" s="84"/>
      <c r="QYD35" s="84"/>
      <c r="QYE35" s="84"/>
      <c r="QYF35" s="84"/>
      <c r="QYG35" s="84"/>
      <c r="QYH35" s="84"/>
      <c r="QYI35" s="84"/>
      <c r="QYJ35" s="84"/>
      <c r="QYK35" s="84"/>
      <c r="QYL35" s="84"/>
      <c r="QYM35" s="84"/>
      <c r="QYN35" s="84"/>
      <c r="QYO35" s="84"/>
      <c r="QYP35" s="84"/>
      <c r="QYQ35" s="84"/>
      <c r="QYR35" s="84"/>
      <c r="QYS35" s="84"/>
      <c r="QYT35" s="84"/>
      <c r="QYU35" s="84"/>
      <c r="QYV35" s="84"/>
      <c r="QYW35" s="84"/>
      <c r="QYX35" s="84"/>
      <c r="QYY35" s="84"/>
      <c r="QYZ35" s="84"/>
      <c r="QZA35" s="84"/>
      <c r="QZB35" s="84"/>
      <c r="QZC35" s="84"/>
      <c r="QZD35" s="84"/>
      <c r="QZE35" s="84"/>
      <c r="QZF35" s="84"/>
      <c r="QZG35" s="84"/>
      <c r="QZH35" s="84"/>
      <c r="QZI35" s="84"/>
      <c r="QZJ35" s="84"/>
      <c r="QZK35" s="84"/>
      <c r="QZL35" s="84"/>
      <c r="QZM35" s="84"/>
      <c r="QZN35" s="84"/>
      <c r="QZO35" s="84"/>
      <c r="QZP35" s="84"/>
      <c r="QZQ35" s="84"/>
      <c r="QZR35" s="84"/>
      <c r="QZS35" s="84"/>
      <c r="QZT35" s="84"/>
      <c r="QZU35" s="84"/>
      <c r="QZV35" s="84"/>
      <c r="QZW35" s="84"/>
      <c r="QZX35" s="84"/>
      <c r="QZY35" s="84"/>
      <c r="QZZ35" s="84"/>
      <c r="RAA35" s="84"/>
      <c r="RAB35" s="84"/>
      <c r="RAC35" s="84"/>
      <c r="RAD35" s="84"/>
      <c r="RAE35" s="84"/>
      <c r="RAF35" s="84"/>
      <c r="RAG35" s="84"/>
      <c r="RAH35" s="84"/>
      <c r="RAI35" s="84"/>
      <c r="RAJ35" s="84"/>
      <c r="RAK35" s="84"/>
      <c r="RAL35" s="84"/>
      <c r="RAM35" s="84"/>
      <c r="RAN35" s="84"/>
      <c r="RAO35" s="84"/>
      <c r="RAP35" s="84"/>
      <c r="RAQ35" s="84"/>
      <c r="RAR35" s="84"/>
      <c r="RAS35" s="84"/>
      <c r="RAT35" s="84"/>
      <c r="RAU35" s="84"/>
      <c r="RAV35" s="84"/>
      <c r="RAW35" s="84"/>
      <c r="RAX35" s="84"/>
      <c r="RAY35" s="84"/>
      <c r="RAZ35" s="84"/>
      <c r="RBA35" s="84"/>
      <c r="RBB35" s="84"/>
      <c r="RBC35" s="84"/>
      <c r="RBD35" s="84"/>
      <c r="RBE35" s="84"/>
      <c r="RBF35" s="84"/>
      <c r="RBG35" s="84"/>
      <c r="RBH35" s="84"/>
      <c r="RBI35" s="84"/>
      <c r="RBJ35" s="84"/>
      <c r="RBK35" s="84"/>
      <c r="RBL35" s="84"/>
      <c r="RBM35" s="84"/>
      <c r="RBN35" s="84"/>
      <c r="RBO35" s="84"/>
      <c r="RBP35" s="84"/>
      <c r="RBQ35" s="84"/>
      <c r="RBR35" s="84"/>
      <c r="RBS35" s="84"/>
      <c r="RBT35" s="84"/>
      <c r="RBU35" s="84"/>
      <c r="RBV35" s="84"/>
      <c r="RBW35" s="84"/>
      <c r="RBX35" s="84"/>
      <c r="RBY35" s="84"/>
      <c r="RBZ35" s="84"/>
      <c r="RCA35" s="84"/>
      <c r="RCB35" s="84"/>
      <c r="RCC35" s="84"/>
      <c r="RCD35" s="84"/>
      <c r="RCE35" s="84"/>
      <c r="RCF35" s="84"/>
      <c r="RCG35" s="84"/>
      <c r="RCH35" s="84"/>
      <c r="RCI35" s="84"/>
      <c r="RCJ35" s="84"/>
      <c r="RCK35" s="84"/>
      <c r="RCL35" s="84"/>
      <c r="RCM35" s="84"/>
      <c r="RCN35" s="84"/>
      <c r="RCO35" s="84"/>
      <c r="RCP35" s="84"/>
      <c r="RCQ35" s="84"/>
      <c r="RCR35" s="84"/>
      <c r="RCS35" s="84"/>
      <c r="RCT35" s="84"/>
      <c r="RCU35" s="84"/>
      <c r="RCV35" s="84"/>
      <c r="RCW35" s="84"/>
      <c r="RCX35" s="84"/>
      <c r="RCY35" s="84"/>
      <c r="RCZ35" s="84"/>
      <c r="RDA35" s="84"/>
      <c r="RDB35" s="84"/>
      <c r="RDC35" s="84"/>
      <c r="RDD35" s="84"/>
      <c r="RDE35" s="84"/>
      <c r="RDF35" s="84"/>
      <c r="RDG35" s="84"/>
      <c r="RDH35" s="84"/>
      <c r="RDI35" s="84"/>
      <c r="RDJ35" s="84"/>
      <c r="RDK35" s="84"/>
      <c r="RDL35" s="84"/>
      <c r="RDM35" s="84"/>
      <c r="RDN35" s="84"/>
      <c r="RDO35" s="84"/>
      <c r="RDP35" s="84"/>
      <c r="RDQ35" s="84"/>
      <c r="RDR35" s="84"/>
      <c r="RDS35" s="84"/>
      <c r="RDT35" s="84"/>
      <c r="RDU35" s="84"/>
      <c r="RDV35" s="84"/>
      <c r="RDW35" s="84"/>
      <c r="RDX35" s="84"/>
      <c r="RDY35" s="84"/>
      <c r="RDZ35" s="84"/>
      <c r="REA35" s="84"/>
      <c r="REB35" s="84"/>
      <c r="REC35" s="84"/>
      <c r="RED35" s="84"/>
      <c r="REE35" s="84"/>
      <c r="REF35" s="84"/>
      <c r="REG35" s="84"/>
      <c r="REH35" s="84"/>
      <c r="REI35" s="84"/>
      <c r="REJ35" s="84"/>
      <c r="REK35" s="84"/>
      <c r="REL35" s="84"/>
      <c r="REM35" s="84"/>
      <c r="REN35" s="84"/>
      <c r="REO35" s="84"/>
      <c r="REP35" s="84"/>
      <c r="REQ35" s="84"/>
      <c r="RER35" s="84"/>
      <c r="RES35" s="84"/>
      <c r="RET35" s="84"/>
      <c r="REU35" s="84"/>
      <c r="REV35" s="84"/>
      <c r="REW35" s="84"/>
      <c r="REX35" s="84"/>
      <c r="REY35" s="84"/>
      <c r="REZ35" s="84"/>
      <c r="RFA35" s="84"/>
      <c r="RFB35" s="84"/>
      <c r="RFC35" s="84"/>
      <c r="RFD35" s="84"/>
      <c r="RFE35" s="84"/>
      <c r="RFF35" s="84"/>
      <c r="RFG35" s="84"/>
      <c r="RFH35" s="84"/>
      <c r="RFI35" s="84"/>
      <c r="RFJ35" s="84"/>
      <c r="RFK35" s="84"/>
      <c r="RFL35" s="84"/>
      <c r="RFM35" s="84"/>
      <c r="RFN35" s="84"/>
      <c r="RFO35" s="84"/>
      <c r="RFP35" s="84"/>
      <c r="RFQ35" s="84"/>
      <c r="RFR35" s="84"/>
      <c r="RFS35" s="84"/>
      <c r="RFT35" s="84"/>
      <c r="RFU35" s="84"/>
      <c r="RFV35" s="84"/>
      <c r="RFW35" s="84"/>
      <c r="RFX35" s="84"/>
      <c r="RFY35" s="84"/>
      <c r="RFZ35" s="84"/>
      <c r="RGA35" s="84"/>
      <c r="RGB35" s="84"/>
      <c r="RGC35" s="84"/>
      <c r="RGD35" s="84"/>
      <c r="RGE35" s="84"/>
      <c r="RGF35" s="84"/>
      <c r="RGG35" s="84"/>
      <c r="RGH35" s="84"/>
      <c r="RGI35" s="84"/>
      <c r="RGJ35" s="84"/>
      <c r="RGK35" s="84"/>
      <c r="RGL35" s="84"/>
      <c r="RGM35" s="84"/>
      <c r="RGN35" s="84"/>
      <c r="RGO35" s="84"/>
      <c r="RGP35" s="84"/>
      <c r="RGQ35" s="84"/>
      <c r="RGR35" s="84"/>
      <c r="RGS35" s="84"/>
      <c r="RGT35" s="84"/>
      <c r="RGU35" s="84"/>
      <c r="RGV35" s="84"/>
      <c r="RGW35" s="84"/>
      <c r="RGX35" s="84"/>
      <c r="RGY35" s="84"/>
      <c r="RGZ35" s="84"/>
      <c r="RHA35" s="84"/>
      <c r="RHB35" s="84"/>
      <c r="RHC35" s="84"/>
      <c r="RHD35" s="84"/>
      <c r="RHE35" s="84"/>
      <c r="RHF35" s="84"/>
      <c r="RHG35" s="84"/>
      <c r="RHH35" s="84"/>
      <c r="RHI35" s="84"/>
      <c r="RHJ35" s="84"/>
      <c r="RHK35" s="84"/>
      <c r="RHL35" s="84"/>
      <c r="RHM35" s="84"/>
      <c r="RHN35" s="84"/>
      <c r="RHO35" s="84"/>
      <c r="RHP35" s="84"/>
      <c r="RHQ35" s="84"/>
      <c r="RHR35" s="84"/>
      <c r="RHS35" s="84"/>
      <c r="RHT35" s="84"/>
      <c r="RHU35" s="84"/>
      <c r="RHV35" s="84"/>
      <c r="RHW35" s="84"/>
      <c r="RHX35" s="84"/>
      <c r="RHY35" s="84"/>
      <c r="RHZ35" s="84"/>
      <c r="RIA35" s="84"/>
      <c r="RIB35" s="84"/>
      <c r="RIC35" s="84"/>
      <c r="RID35" s="84"/>
      <c r="RIE35" s="84"/>
      <c r="RIF35" s="84"/>
      <c r="RIG35" s="84"/>
      <c r="RIH35" s="84"/>
      <c r="RII35" s="84"/>
      <c r="RIJ35" s="84"/>
      <c r="RIK35" s="84"/>
      <c r="RIL35" s="84"/>
      <c r="RIM35" s="84"/>
      <c r="RIN35" s="84"/>
      <c r="RIO35" s="84"/>
      <c r="RIP35" s="84"/>
      <c r="RIQ35" s="84"/>
      <c r="RIR35" s="84"/>
      <c r="RIS35" s="84"/>
      <c r="RIT35" s="84"/>
      <c r="RIU35" s="84"/>
      <c r="RIV35" s="84"/>
      <c r="RIW35" s="84"/>
      <c r="RIX35" s="84"/>
      <c r="RIY35" s="84"/>
      <c r="RIZ35" s="84"/>
      <c r="RJA35" s="84"/>
      <c r="RJB35" s="84"/>
      <c r="RJC35" s="84"/>
      <c r="RJD35" s="84"/>
      <c r="RJE35" s="84"/>
      <c r="RJF35" s="84"/>
      <c r="RJG35" s="84"/>
      <c r="RJH35" s="84"/>
      <c r="RJI35" s="84"/>
      <c r="RJJ35" s="84"/>
      <c r="RJK35" s="84"/>
      <c r="RJL35" s="84"/>
      <c r="RJM35" s="84"/>
      <c r="RJN35" s="84"/>
      <c r="RJO35" s="84"/>
      <c r="RJP35" s="84"/>
      <c r="RJQ35" s="84"/>
      <c r="RJR35" s="84"/>
      <c r="RJS35" s="84"/>
      <c r="RJT35" s="84"/>
      <c r="RJU35" s="84"/>
      <c r="RJV35" s="84"/>
      <c r="RJW35" s="84"/>
      <c r="RJX35" s="84"/>
      <c r="RJY35" s="84"/>
      <c r="RJZ35" s="84"/>
      <c r="RKA35" s="84"/>
      <c r="RKB35" s="84"/>
      <c r="RKC35" s="84"/>
      <c r="RKD35" s="84"/>
      <c r="RKE35" s="84"/>
      <c r="RKF35" s="84"/>
      <c r="RKG35" s="84"/>
      <c r="RKH35" s="84"/>
      <c r="RKI35" s="84"/>
      <c r="RKJ35" s="84"/>
      <c r="RKK35" s="84"/>
      <c r="RKL35" s="84"/>
      <c r="RKM35" s="84"/>
      <c r="RKN35" s="84"/>
      <c r="RKO35" s="84"/>
      <c r="RKP35" s="84"/>
      <c r="RKQ35" s="84"/>
      <c r="RKR35" s="84"/>
      <c r="RKS35" s="84"/>
      <c r="RKT35" s="84"/>
      <c r="RKU35" s="84"/>
      <c r="RKV35" s="84"/>
      <c r="RKW35" s="84"/>
      <c r="RKX35" s="84"/>
      <c r="RKY35" s="84"/>
      <c r="RKZ35" s="84"/>
      <c r="RLA35" s="84"/>
      <c r="RLB35" s="84"/>
      <c r="RLC35" s="84"/>
      <c r="RLD35" s="84"/>
      <c r="RLE35" s="84"/>
      <c r="RLF35" s="84"/>
      <c r="RLG35" s="84"/>
      <c r="RLH35" s="84"/>
      <c r="RLI35" s="84"/>
      <c r="RLJ35" s="84"/>
      <c r="RLK35" s="84"/>
      <c r="RLL35" s="84"/>
      <c r="RLM35" s="84"/>
      <c r="RLN35" s="84"/>
      <c r="RLO35" s="84"/>
      <c r="RLP35" s="84"/>
      <c r="RLQ35" s="84"/>
      <c r="RLR35" s="84"/>
      <c r="RLS35" s="84"/>
      <c r="RLT35" s="84"/>
      <c r="RLU35" s="84"/>
      <c r="RLV35" s="84"/>
      <c r="RLW35" s="84"/>
      <c r="RLX35" s="84"/>
      <c r="RLY35" s="84"/>
      <c r="RLZ35" s="84"/>
      <c r="RMA35" s="84"/>
      <c r="RMB35" s="84"/>
      <c r="RMC35" s="84"/>
      <c r="RMD35" s="84"/>
      <c r="RME35" s="84"/>
      <c r="RMF35" s="84"/>
      <c r="RMG35" s="84"/>
      <c r="RMH35" s="84"/>
      <c r="RMI35" s="84"/>
      <c r="RMJ35" s="84"/>
      <c r="RMK35" s="84"/>
      <c r="RML35" s="84"/>
      <c r="RMM35" s="84"/>
      <c r="RMN35" s="84"/>
      <c r="RMO35" s="84"/>
      <c r="RMP35" s="84"/>
      <c r="RMQ35" s="84"/>
      <c r="RMR35" s="84"/>
      <c r="RMS35" s="84"/>
      <c r="RMT35" s="84"/>
      <c r="RMU35" s="84"/>
      <c r="RMV35" s="84"/>
      <c r="RMW35" s="84"/>
      <c r="RMX35" s="84"/>
      <c r="RMY35" s="84"/>
      <c r="RMZ35" s="84"/>
      <c r="RNA35" s="84"/>
      <c r="RNB35" s="84"/>
      <c r="RNC35" s="84"/>
      <c r="RND35" s="84"/>
      <c r="RNE35" s="84"/>
      <c r="RNF35" s="84"/>
      <c r="RNG35" s="84"/>
      <c r="RNH35" s="84"/>
      <c r="RNI35" s="84"/>
      <c r="RNJ35" s="84"/>
      <c r="RNK35" s="84"/>
      <c r="RNL35" s="84"/>
      <c r="RNM35" s="84"/>
      <c r="RNN35" s="84"/>
      <c r="RNO35" s="84"/>
      <c r="RNP35" s="84"/>
      <c r="RNQ35" s="84"/>
      <c r="RNR35" s="84"/>
      <c r="RNS35" s="84"/>
      <c r="RNT35" s="84"/>
      <c r="RNU35" s="84"/>
      <c r="RNV35" s="84"/>
      <c r="RNW35" s="84"/>
      <c r="RNX35" s="84"/>
      <c r="RNY35" s="84"/>
      <c r="RNZ35" s="84"/>
      <c r="ROA35" s="84"/>
      <c r="ROB35" s="84"/>
      <c r="ROC35" s="84"/>
      <c r="ROD35" s="84"/>
      <c r="ROE35" s="84"/>
      <c r="ROF35" s="84"/>
      <c r="ROG35" s="84"/>
      <c r="ROH35" s="84"/>
      <c r="ROI35" s="84"/>
      <c r="ROJ35" s="84"/>
      <c r="ROK35" s="84"/>
      <c r="ROL35" s="84"/>
      <c r="ROM35" s="84"/>
      <c r="RON35" s="84"/>
      <c r="ROO35" s="84"/>
      <c r="ROP35" s="84"/>
      <c r="ROQ35" s="84"/>
      <c r="ROR35" s="84"/>
      <c r="ROS35" s="84"/>
      <c r="ROT35" s="84"/>
      <c r="ROU35" s="84"/>
      <c r="ROV35" s="84"/>
      <c r="ROW35" s="84"/>
      <c r="ROX35" s="84"/>
      <c r="ROY35" s="84"/>
      <c r="ROZ35" s="84"/>
      <c r="RPA35" s="84"/>
      <c r="RPB35" s="84"/>
      <c r="RPC35" s="84"/>
      <c r="RPD35" s="84"/>
      <c r="RPE35" s="84"/>
      <c r="RPF35" s="84"/>
      <c r="RPG35" s="84"/>
      <c r="RPH35" s="84"/>
      <c r="RPI35" s="84"/>
      <c r="RPJ35" s="84"/>
      <c r="RPK35" s="84"/>
      <c r="RPL35" s="84"/>
      <c r="RPM35" s="84"/>
      <c r="RPN35" s="84"/>
      <c r="RPO35" s="84"/>
      <c r="RPP35" s="84"/>
      <c r="RPQ35" s="84"/>
      <c r="RPR35" s="84"/>
      <c r="RPS35" s="84"/>
      <c r="RPT35" s="84"/>
      <c r="RPU35" s="84"/>
      <c r="RPV35" s="84"/>
      <c r="RPW35" s="84"/>
      <c r="RPX35" s="84"/>
      <c r="RPY35" s="84"/>
      <c r="RPZ35" s="84"/>
      <c r="RQA35" s="84"/>
      <c r="RQB35" s="84"/>
      <c r="RQC35" s="84"/>
      <c r="RQD35" s="84"/>
      <c r="RQE35" s="84"/>
      <c r="RQF35" s="84"/>
      <c r="RQG35" s="84"/>
      <c r="RQH35" s="84"/>
      <c r="RQI35" s="84"/>
      <c r="RQJ35" s="84"/>
      <c r="RQK35" s="84"/>
      <c r="RQL35" s="84"/>
      <c r="RQM35" s="84"/>
      <c r="RQN35" s="84"/>
      <c r="RQO35" s="84"/>
      <c r="RQP35" s="84"/>
      <c r="RQQ35" s="84"/>
      <c r="RQR35" s="84"/>
      <c r="RQS35" s="84"/>
      <c r="RQT35" s="84"/>
      <c r="RQU35" s="84"/>
      <c r="RQV35" s="84"/>
      <c r="RQW35" s="84"/>
      <c r="RQX35" s="84"/>
      <c r="RQY35" s="84"/>
      <c r="RQZ35" s="84"/>
      <c r="RRA35" s="84"/>
      <c r="RRB35" s="84"/>
      <c r="RRC35" s="84"/>
      <c r="RRD35" s="84"/>
      <c r="RRE35" s="84"/>
      <c r="RRF35" s="84"/>
      <c r="RRG35" s="84"/>
      <c r="RRH35" s="84"/>
      <c r="RRI35" s="84"/>
      <c r="RRJ35" s="84"/>
      <c r="RRK35" s="84"/>
      <c r="RRL35" s="84"/>
      <c r="RRM35" s="84"/>
      <c r="RRN35" s="84"/>
      <c r="RRO35" s="84"/>
      <c r="RRP35" s="84"/>
      <c r="RRQ35" s="84"/>
      <c r="RRR35" s="84"/>
      <c r="RRS35" s="84"/>
      <c r="RRT35" s="84"/>
      <c r="RRU35" s="84"/>
      <c r="RRV35" s="84"/>
      <c r="RRW35" s="84"/>
      <c r="RRX35" s="84"/>
      <c r="RRY35" s="84"/>
      <c r="RRZ35" s="84"/>
      <c r="RSA35" s="84"/>
      <c r="RSB35" s="84"/>
      <c r="RSC35" s="84"/>
      <c r="RSD35" s="84"/>
      <c r="RSE35" s="84"/>
      <c r="RSF35" s="84"/>
      <c r="RSG35" s="84"/>
      <c r="RSH35" s="84"/>
      <c r="RSI35" s="84"/>
      <c r="RSJ35" s="84"/>
      <c r="RSK35" s="84"/>
      <c r="RSL35" s="84"/>
      <c r="RSM35" s="84"/>
      <c r="RSN35" s="84"/>
      <c r="RSO35" s="84"/>
      <c r="RSP35" s="84"/>
      <c r="RSQ35" s="84"/>
      <c r="RSR35" s="84"/>
      <c r="RSS35" s="84"/>
      <c r="RST35" s="84"/>
      <c r="RSU35" s="84"/>
      <c r="RSV35" s="84"/>
      <c r="RSW35" s="84"/>
      <c r="RSX35" s="84"/>
      <c r="RSY35" s="84"/>
      <c r="RSZ35" s="84"/>
      <c r="RTA35" s="84"/>
      <c r="RTB35" s="84"/>
      <c r="RTC35" s="84"/>
      <c r="RTD35" s="84"/>
      <c r="RTE35" s="84"/>
      <c r="RTF35" s="84"/>
      <c r="RTG35" s="84"/>
      <c r="RTH35" s="84"/>
      <c r="RTI35" s="84"/>
      <c r="RTJ35" s="84"/>
      <c r="RTK35" s="84"/>
      <c r="RTL35" s="84"/>
      <c r="RTM35" s="84"/>
      <c r="RTN35" s="84"/>
      <c r="RTO35" s="84"/>
      <c r="RTP35" s="84"/>
      <c r="RTQ35" s="84"/>
      <c r="RTR35" s="84"/>
      <c r="RTS35" s="84"/>
      <c r="RTT35" s="84"/>
      <c r="RTU35" s="84"/>
      <c r="RTV35" s="84"/>
      <c r="RTW35" s="84"/>
      <c r="RTX35" s="84"/>
      <c r="RTY35" s="84"/>
      <c r="RTZ35" s="84"/>
      <c r="RUA35" s="84"/>
      <c r="RUB35" s="84"/>
      <c r="RUC35" s="84"/>
      <c r="RUD35" s="84"/>
      <c r="RUE35" s="84"/>
      <c r="RUF35" s="84"/>
      <c r="RUG35" s="84"/>
      <c r="RUH35" s="84"/>
      <c r="RUI35" s="84"/>
      <c r="RUJ35" s="84"/>
      <c r="RUK35" s="84"/>
      <c r="RUL35" s="84"/>
      <c r="RUM35" s="84"/>
      <c r="RUN35" s="84"/>
      <c r="RUO35" s="84"/>
      <c r="RUP35" s="84"/>
      <c r="RUQ35" s="84"/>
      <c r="RUR35" s="84"/>
      <c r="RUS35" s="84"/>
      <c r="RUT35" s="84"/>
      <c r="RUU35" s="84"/>
      <c r="RUV35" s="84"/>
      <c r="RUW35" s="84"/>
      <c r="RUX35" s="84"/>
      <c r="RUY35" s="84"/>
      <c r="RUZ35" s="84"/>
      <c r="RVA35" s="84"/>
      <c r="RVB35" s="84"/>
      <c r="RVC35" s="84"/>
      <c r="RVD35" s="84"/>
      <c r="RVE35" s="84"/>
      <c r="RVF35" s="84"/>
      <c r="RVG35" s="84"/>
      <c r="RVH35" s="84"/>
      <c r="RVI35" s="84"/>
      <c r="RVJ35" s="84"/>
      <c r="RVK35" s="84"/>
      <c r="RVL35" s="84"/>
      <c r="RVM35" s="84"/>
      <c r="RVN35" s="84"/>
      <c r="RVO35" s="84"/>
      <c r="RVP35" s="84"/>
      <c r="RVQ35" s="84"/>
      <c r="RVR35" s="84"/>
      <c r="RVS35" s="84"/>
      <c r="RVT35" s="84"/>
      <c r="RVU35" s="84"/>
      <c r="RVV35" s="84"/>
      <c r="RVW35" s="84"/>
      <c r="RVX35" s="84"/>
      <c r="RVY35" s="84"/>
      <c r="RVZ35" s="84"/>
      <c r="RWA35" s="84"/>
      <c r="RWB35" s="84"/>
      <c r="RWC35" s="84"/>
      <c r="RWD35" s="84"/>
      <c r="RWE35" s="84"/>
      <c r="RWF35" s="84"/>
      <c r="RWG35" s="84"/>
      <c r="RWH35" s="84"/>
      <c r="RWI35" s="84"/>
      <c r="RWJ35" s="84"/>
      <c r="RWK35" s="84"/>
      <c r="RWL35" s="84"/>
      <c r="RWM35" s="84"/>
      <c r="RWN35" s="84"/>
      <c r="RWO35" s="84"/>
      <c r="RWP35" s="84"/>
      <c r="RWQ35" s="84"/>
      <c r="RWR35" s="84"/>
      <c r="RWS35" s="84"/>
      <c r="RWT35" s="84"/>
      <c r="RWU35" s="84"/>
      <c r="RWV35" s="84"/>
      <c r="RWW35" s="84"/>
      <c r="RWX35" s="84"/>
      <c r="RWY35" s="84"/>
      <c r="RWZ35" s="84"/>
      <c r="RXA35" s="84"/>
      <c r="RXB35" s="84"/>
      <c r="RXC35" s="84"/>
      <c r="RXD35" s="84"/>
      <c r="RXE35" s="84"/>
      <c r="RXF35" s="84"/>
      <c r="RXG35" s="84"/>
      <c r="RXH35" s="84"/>
      <c r="RXI35" s="84"/>
      <c r="RXJ35" s="84"/>
      <c r="RXK35" s="84"/>
      <c r="RXL35" s="84"/>
      <c r="RXM35" s="84"/>
      <c r="RXN35" s="84"/>
      <c r="RXO35" s="84"/>
      <c r="RXP35" s="84"/>
      <c r="RXQ35" s="84"/>
      <c r="RXR35" s="84"/>
      <c r="RXS35" s="84"/>
      <c r="RXT35" s="84"/>
      <c r="RXU35" s="84"/>
      <c r="RXV35" s="84"/>
      <c r="RXW35" s="84"/>
      <c r="RXX35" s="84"/>
      <c r="RXY35" s="84"/>
      <c r="RXZ35" s="84"/>
      <c r="RYA35" s="84"/>
      <c r="RYB35" s="84"/>
      <c r="RYC35" s="84"/>
      <c r="RYD35" s="84"/>
      <c r="RYE35" s="84"/>
      <c r="RYF35" s="84"/>
      <c r="RYG35" s="84"/>
      <c r="RYH35" s="84"/>
      <c r="RYI35" s="84"/>
      <c r="RYJ35" s="84"/>
      <c r="RYK35" s="84"/>
      <c r="RYL35" s="84"/>
      <c r="RYM35" s="84"/>
      <c r="RYN35" s="84"/>
      <c r="RYO35" s="84"/>
      <c r="RYP35" s="84"/>
      <c r="RYQ35" s="84"/>
      <c r="RYR35" s="84"/>
      <c r="RYS35" s="84"/>
      <c r="RYT35" s="84"/>
      <c r="RYU35" s="84"/>
      <c r="RYV35" s="84"/>
      <c r="RYW35" s="84"/>
      <c r="RYX35" s="84"/>
      <c r="RYY35" s="84"/>
      <c r="RYZ35" s="84"/>
      <c r="RZA35" s="84"/>
      <c r="RZB35" s="84"/>
      <c r="RZC35" s="84"/>
      <c r="RZD35" s="84"/>
      <c r="RZE35" s="84"/>
      <c r="RZF35" s="84"/>
      <c r="RZG35" s="84"/>
      <c r="RZH35" s="84"/>
      <c r="RZI35" s="84"/>
      <c r="RZJ35" s="84"/>
      <c r="RZK35" s="84"/>
      <c r="RZL35" s="84"/>
      <c r="RZM35" s="84"/>
      <c r="RZN35" s="84"/>
      <c r="RZO35" s="84"/>
      <c r="RZP35" s="84"/>
      <c r="RZQ35" s="84"/>
      <c r="RZR35" s="84"/>
      <c r="RZS35" s="84"/>
      <c r="RZT35" s="84"/>
      <c r="RZU35" s="84"/>
      <c r="RZV35" s="84"/>
      <c r="RZW35" s="84"/>
      <c r="RZX35" s="84"/>
      <c r="RZY35" s="84"/>
      <c r="RZZ35" s="84"/>
      <c r="SAA35" s="84"/>
      <c r="SAB35" s="84"/>
      <c r="SAC35" s="84"/>
      <c r="SAD35" s="84"/>
      <c r="SAE35" s="84"/>
      <c r="SAF35" s="84"/>
      <c r="SAG35" s="84"/>
      <c r="SAH35" s="84"/>
      <c r="SAI35" s="84"/>
      <c r="SAJ35" s="84"/>
      <c r="SAK35" s="84"/>
      <c r="SAL35" s="84"/>
      <c r="SAM35" s="84"/>
      <c r="SAN35" s="84"/>
      <c r="SAO35" s="84"/>
      <c r="SAP35" s="84"/>
      <c r="SAQ35" s="84"/>
      <c r="SAR35" s="84"/>
      <c r="SAS35" s="84"/>
      <c r="SAT35" s="84"/>
      <c r="SAU35" s="84"/>
      <c r="SAV35" s="84"/>
      <c r="SAW35" s="84"/>
      <c r="SAX35" s="84"/>
      <c r="SAY35" s="84"/>
      <c r="SAZ35" s="84"/>
      <c r="SBA35" s="84"/>
      <c r="SBB35" s="84"/>
      <c r="SBC35" s="84"/>
      <c r="SBD35" s="84"/>
      <c r="SBE35" s="84"/>
      <c r="SBF35" s="84"/>
      <c r="SBG35" s="84"/>
      <c r="SBH35" s="84"/>
      <c r="SBI35" s="84"/>
      <c r="SBJ35" s="84"/>
      <c r="SBK35" s="84"/>
      <c r="SBL35" s="84"/>
      <c r="SBM35" s="84"/>
      <c r="SBN35" s="84"/>
      <c r="SBO35" s="84"/>
      <c r="SBP35" s="84"/>
      <c r="SBQ35" s="84"/>
      <c r="SBR35" s="84"/>
      <c r="SBS35" s="84"/>
      <c r="SBT35" s="84"/>
      <c r="SBU35" s="84"/>
      <c r="SBV35" s="84"/>
      <c r="SBW35" s="84"/>
      <c r="SBX35" s="84"/>
      <c r="SBY35" s="84"/>
      <c r="SBZ35" s="84"/>
      <c r="SCA35" s="84"/>
      <c r="SCB35" s="84"/>
      <c r="SCC35" s="84"/>
      <c r="SCD35" s="84"/>
      <c r="SCE35" s="84"/>
      <c r="SCF35" s="84"/>
      <c r="SCG35" s="84"/>
      <c r="SCH35" s="84"/>
      <c r="SCI35" s="84"/>
      <c r="SCJ35" s="84"/>
      <c r="SCK35" s="84"/>
      <c r="SCL35" s="84"/>
      <c r="SCM35" s="84"/>
      <c r="SCN35" s="84"/>
      <c r="SCO35" s="84"/>
      <c r="SCP35" s="84"/>
      <c r="SCQ35" s="84"/>
      <c r="SCR35" s="84"/>
      <c r="SCS35" s="84"/>
      <c r="SCT35" s="84"/>
      <c r="SCU35" s="84"/>
      <c r="SCV35" s="84"/>
      <c r="SCW35" s="84"/>
      <c r="SCX35" s="84"/>
      <c r="SCY35" s="84"/>
      <c r="SCZ35" s="84"/>
      <c r="SDA35" s="84"/>
      <c r="SDB35" s="84"/>
      <c r="SDC35" s="84"/>
      <c r="SDD35" s="84"/>
      <c r="SDE35" s="84"/>
      <c r="SDF35" s="84"/>
      <c r="SDG35" s="84"/>
      <c r="SDH35" s="84"/>
      <c r="SDI35" s="84"/>
      <c r="SDJ35" s="84"/>
      <c r="SDK35" s="84"/>
      <c r="SDL35" s="84"/>
      <c r="SDM35" s="84"/>
      <c r="SDN35" s="84"/>
      <c r="SDO35" s="84"/>
      <c r="SDP35" s="84"/>
      <c r="SDQ35" s="84"/>
      <c r="SDR35" s="84"/>
      <c r="SDS35" s="84"/>
      <c r="SDT35" s="84"/>
      <c r="SDU35" s="84"/>
      <c r="SDV35" s="84"/>
      <c r="SDW35" s="84"/>
      <c r="SDX35" s="84"/>
      <c r="SDY35" s="84"/>
      <c r="SDZ35" s="84"/>
      <c r="SEA35" s="84"/>
      <c r="SEB35" s="84"/>
      <c r="SEC35" s="84"/>
      <c r="SED35" s="84"/>
      <c r="SEE35" s="84"/>
      <c r="SEF35" s="84"/>
      <c r="SEG35" s="84"/>
      <c r="SEH35" s="84"/>
      <c r="SEI35" s="84"/>
      <c r="SEJ35" s="84"/>
      <c r="SEK35" s="84"/>
      <c r="SEL35" s="84"/>
      <c r="SEM35" s="84"/>
      <c r="SEN35" s="84"/>
      <c r="SEO35" s="84"/>
      <c r="SEP35" s="84"/>
      <c r="SEQ35" s="84"/>
      <c r="SER35" s="84"/>
      <c r="SES35" s="84"/>
      <c r="SET35" s="84"/>
      <c r="SEU35" s="84"/>
      <c r="SEV35" s="84"/>
      <c r="SEW35" s="84"/>
      <c r="SEX35" s="84"/>
      <c r="SEY35" s="84"/>
      <c r="SEZ35" s="84"/>
      <c r="SFA35" s="84"/>
      <c r="SFB35" s="84"/>
      <c r="SFC35" s="84"/>
      <c r="SFD35" s="84"/>
      <c r="SFE35" s="84"/>
      <c r="SFF35" s="84"/>
      <c r="SFG35" s="84"/>
      <c r="SFH35" s="84"/>
      <c r="SFI35" s="84"/>
      <c r="SFJ35" s="84"/>
      <c r="SFK35" s="84"/>
      <c r="SFL35" s="84"/>
      <c r="SFM35" s="84"/>
      <c r="SFN35" s="84"/>
      <c r="SFO35" s="84"/>
      <c r="SFP35" s="84"/>
      <c r="SFQ35" s="84"/>
      <c r="SFR35" s="84"/>
      <c r="SFS35" s="84"/>
      <c r="SFT35" s="84"/>
      <c r="SFU35" s="84"/>
      <c r="SFV35" s="84"/>
      <c r="SFW35" s="84"/>
      <c r="SFX35" s="84"/>
      <c r="SFY35" s="84"/>
      <c r="SFZ35" s="84"/>
      <c r="SGA35" s="84"/>
      <c r="SGB35" s="84"/>
      <c r="SGC35" s="84"/>
      <c r="SGD35" s="84"/>
      <c r="SGE35" s="84"/>
      <c r="SGF35" s="84"/>
      <c r="SGG35" s="84"/>
      <c r="SGH35" s="84"/>
      <c r="SGI35" s="84"/>
      <c r="SGJ35" s="84"/>
      <c r="SGK35" s="84"/>
      <c r="SGL35" s="84"/>
      <c r="SGM35" s="84"/>
      <c r="SGN35" s="84"/>
      <c r="SGO35" s="84"/>
      <c r="SGP35" s="84"/>
      <c r="SGQ35" s="84"/>
      <c r="SGR35" s="84"/>
      <c r="SGS35" s="84"/>
      <c r="SGT35" s="84"/>
      <c r="SGU35" s="84"/>
      <c r="SGV35" s="84"/>
      <c r="SGW35" s="84"/>
      <c r="SGX35" s="84"/>
      <c r="SGY35" s="84"/>
      <c r="SGZ35" s="84"/>
      <c r="SHA35" s="84"/>
      <c r="SHB35" s="84"/>
      <c r="SHC35" s="84"/>
      <c r="SHD35" s="84"/>
      <c r="SHE35" s="84"/>
      <c r="SHF35" s="84"/>
      <c r="SHG35" s="84"/>
      <c r="SHH35" s="84"/>
      <c r="SHI35" s="84"/>
      <c r="SHJ35" s="84"/>
      <c r="SHK35" s="84"/>
      <c r="SHL35" s="84"/>
      <c r="SHM35" s="84"/>
      <c r="SHN35" s="84"/>
      <c r="SHO35" s="84"/>
      <c r="SHP35" s="84"/>
      <c r="SHQ35" s="84"/>
      <c r="SHR35" s="84"/>
      <c r="SHS35" s="84"/>
      <c r="SHT35" s="84"/>
      <c r="SHU35" s="84"/>
      <c r="SHV35" s="84"/>
      <c r="SHW35" s="84"/>
      <c r="SHX35" s="84"/>
      <c r="SHY35" s="84"/>
      <c r="SHZ35" s="84"/>
      <c r="SIA35" s="84"/>
      <c r="SIB35" s="84"/>
      <c r="SIC35" s="84"/>
      <c r="SID35" s="84"/>
      <c r="SIE35" s="84"/>
      <c r="SIF35" s="84"/>
      <c r="SIG35" s="84"/>
      <c r="SIH35" s="84"/>
      <c r="SII35" s="84"/>
      <c r="SIJ35" s="84"/>
      <c r="SIK35" s="84"/>
      <c r="SIL35" s="84"/>
      <c r="SIM35" s="84"/>
      <c r="SIN35" s="84"/>
      <c r="SIO35" s="84"/>
      <c r="SIP35" s="84"/>
      <c r="SIQ35" s="84"/>
      <c r="SIR35" s="84"/>
      <c r="SIS35" s="84"/>
      <c r="SIT35" s="84"/>
      <c r="SIU35" s="84"/>
      <c r="SIV35" s="84"/>
      <c r="SIW35" s="84"/>
      <c r="SIX35" s="84"/>
      <c r="SIY35" s="84"/>
      <c r="SIZ35" s="84"/>
      <c r="SJA35" s="84"/>
      <c r="SJB35" s="84"/>
      <c r="SJC35" s="84"/>
      <c r="SJD35" s="84"/>
      <c r="SJE35" s="84"/>
      <c r="SJF35" s="84"/>
      <c r="SJG35" s="84"/>
      <c r="SJH35" s="84"/>
      <c r="SJI35" s="84"/>
      <c r="SJJ35" s="84"/>
      <c r="SJK35" s="84"/>
      <c r="SJL35" s="84"/>
      <c r="SJM35" s="84"/>
      <c r="SJN35" s="84"/>
      <c r="SJO35" s="84"/>
      <c r="SJP35" s="84"/>
      <c r="SJQ35" s="84"/>
      <c r="SJR35" s="84"/>
      <c r="SJS35" s="84"/>
      <c r="SJT35" s="84"/>
      <c r="SJU35" s="84"/>
      <c r="SJV35" s="84"/>
      <c r="SJW35" s="84"/>
      <c r="SJX35" s="84"/>
      <c r="SJY35" s="84"/>
      <c r="SJZ35" s="84"/>
      <c r="SKA35" s="84"/>
      <c r="SKB35" s="84"/>
      <c r="SKC35" s="84"/>
      <c r="SKD35" s="84"/>
      <c r="SKE35" s="84"/>
      <c r="SKF35" s="84"/>
      <c r="SKG35" s="84"/>
      <c r="SKH35" s="84"/>
      <c r="SKI35" s="84"/>
      <c r="SKJ35" s="84"/>
      <c r="SKK35" s="84"/>
      <c r="SKL35" s="84"/>
      <c r="SKM35" s="84"/>
      <c r="SKN35" s="84"/>
      <c r="SKO35" s="84"/>
      <c r="SKP35" s="84"/>
      <c r="SKQ35" s="84"/>
      <c r="SKR35" s="84"/>
      <c r="SKS35" s="84"/>
      <c r="SKT35" s="84"/>
      <c r="SKU35" s="84"/>
      <c r="SKV35" s="84"/>
      <c r="SKW35" s="84"/>
      <c r="SKX35" s="84"/>
      <c r="SKY35" s="84"/>
      <c r="SKZ35" s="84"/>
      <c r="SLA35" s="84"/>
      <c r="SLB35" s="84"/>
      <c r="SLC35" s="84"/>
      <c r="SLD35" s="84"/>
      <c r="SLE35" s="84"/>
      <c r="SLF35" s="84"/>
      <c r="SLG35" s="84"/>
      <c r="SLH35" s="84"/>
      <c r="SLI35" s="84"/>
      <c r="SLJ35" s="84"/>
      <c r="SLK35" s="84"/>
      <c r="SLL35" s="84"/>
      <c r="SLM35" s="84"/>
      <c r="SLN35" s="84"/>
      <c r="SLO35" s="84"/>
      <c r="SLP35" s="84"/>
      <c r="SLQ35" s="84"/>
      <c r="SLR35" s="84"/>
      <c r="SLS35" s="84"/>
      <c r="SLT35" s="84"/>
      <c r="SLU35" s="84"/>
      <c r="SLV35" s="84"/>
      <c r="SLW35" s="84"/>
      <c r="SLX35" s="84"/>
      <c r="SLY35" s="84"/>
      <c r="SLZ35" s="84"/>
      <c r="SMA35" s="84"/>
      <c r="SMB35" s="84"/>
      <c r="SMC35" s="84"/>
      <c r="SMD35" s="84"/>
      <c r="SME35" s="84"/>
      <c r="SMF35" s="84"/>
      <c r="SMG35" s="84"/>
      <c r="SMH35" s="84"/>
      <c r="SMI35" s="84"/>
      <c r="SMJ35" s="84"/>
      <c r="SMK35" s="84"/>
      <c r="SML35" s="84"/>
      <c r="SMM35" s="84"/>
      <c r="SMN35" s="84"/>
      <c r="SMO35" s="84"/>
      <c r="SMP35" s="84"/>
      <c r="SMQ35" s="84"/>
      <c r="SMR35" s="84"/>
      <c r="SMS35" s="84"/>
      <c r="SMT35" s="84"/>
      <c r="SMU35" s="84"/>
      <c r="SMV35" s="84"/>
      <c r="SMW35" s="84"/>
      <c r="SMX35" s="84"/>
      <c r="SMY35" s="84"/>
      <c r="SMZ35" s="84"/>
      <c r="SNA35" s="84"/>
      <c r="SNB35" s="84"/>
      <c r="SNC35" s="84"/>
      <c r="SND35" s="84"/>
      <c r="SNE35" s="84"/>
      <c r="SNF35" s="84"/>
      <c r="SNG35" s="84"/>
      <c r="SNH35" s="84"/>
      <c r="SNI35" s="84"/>
      <c r="SNJ35" s="84"/>
      <c r="SNK35" s="84"/>
      <c r="SNL35" s="84"/>
      <c r="SNM35" s="84"/>
      <c r="SNN35" s="84"/>
      <c r="SNO35" s="84"/>
      <c r="SNP35" s="84"/>
      <c r="SNQ35" s="84"/>
      <c r="SNR35" s="84"/>
      <c r="SNS35" s="84"/>
      <c r="SNT35" s="84"/>
      <c r="SNU35" s="84"/>
      <c r="SNV35" s="84"/>
      <c r="SNW35" s="84"/>
      <c r="SNX35" s="84"/>
      <c r="SNY35" s="84"/>
      <c r="SNZ35" s="84"/>
      <c r="SOA35" s="84"/>
      <c r="SOB35" s="84"/>
      <c r="SOC35" s="84"/>
      <c r="SOD35" s="84"/>
      <c r="SOE35" s="84"/>
      <c r="SOF35" s="84"/>
      <c r="SOG35" s="84"/>
      <c r="SOH35" s="84"/>
      <c r="SOI35" s="84"/>
      <c r="SOJ35" s="84"/>
      <c r="SOK35" s="84"/>
      <c r="SOL35" s="84"/>
      <c r="SOM35" s="84"/>
      <c r="SON35" s="84"/>
      <c r="SOO35" s="84"/>
      <c r="SOP35" s="84"/>
      <c r="SOQ35" s="84"/>
      <c r="SOR35" s="84"/>
      <c r="SOS35" s="84"/>
      <c r="SOT35" s="84"/>
      <c r="SOU35" s="84"/>
      <c r="SOV35" s="84"/>
      <c r="SOW35" s="84"/>
      <c r="SOX35" s="84"/>
      <c r="SOY35" s="84"/>
      <c r="SOZ35" s="84"/>
      <c r="SPA35" s="84"/>
      <c r="SPB35" s="84"/>
      <c r="SPC35" s="84"/>
      <c r="SPD35" s="84"/>
      <c r="SPE35" s="84"/>
      <c r="SPF35" s="84"/>
      <c r="SPG35" s="84"/>
      <c r="SPH35" s="84"/>
      <c r="SPI35" s="84"/>
      <c r="SPJ35" s="84"/>
      <c r="SPK35" s="84"/>
      <c r="SPL35" s="84"/>
      <c r="SPM35" s="84"/>
      <c r="SPN35" s="84"/>
      <c r="SPO35" s="84"/>
      <c r="SPP35" s="84"/>
      <c r="SPQ35" s="84"/>
      <c r="SPR35" s="84"/>
      <c r="SPS35" s="84"/>
      <c r="SPT35" s="84"/>
      <c r="SPU35" s="84"/>
      <c r="SPV35" s="84"/>
      <c r="SPW35" s="84"/>
      <c r="SPX35" s="84"/>
      <c r="SPY35" s="84"/>
      <c r="SPZ35" s="84"/>
      <c r="SQA35" s="84"/>
      <c r="SQB35" s="84"/>
      <c r="SQC35" s="84"/>
      <c r="SQD35" s="84"/>
      <c r="SQE35" s="84"/>
      <c r="SQF35" s="84"/>
      <c r="SQG35" s="84"/>
      <c r="SQH35" s="84"/>
      <c r="SQI35" s="84"/>
      <c r="SQJ35" s="84"/>
      <c r="SQK35" s="84"/>
      <c r="SQL35" s="84"/>
      <c r="SQM35" s="84"/>
      <c r="SQN35" s="84"/>
      <c r="SQO35" s="84"/>
      <c r="SQP35" s="84"/>
      <c r="SQQ35" s="84"/>
      <c r="SQR35" s="84"/>
      <c r="SQS35" s="84"/>
      <c r="SQT35" s="84"/>
      <c r="SQU35" s="84"/>
      <c r="SQV35" s="84"/>
      <c r="SQW35" s="84"/>
      <c r="SQX35" s="84"/>
      <c r="SQY35" s="84"/>
      <c r="SQZ35" s="84"/>
      <c r="SRA35" s="84"/>
      <c r="SRB35" s="84"/>
      <c r="SRC35" s="84"/>
      <c r="SRD35" s="84"/>
      <c r="SRE35" s="84"/>
      <c r="SRF35" s="84"/>
      <c r="SRG35" s="84"/>
      <c r="SRH35" s="84"/>
      <c r="SRI35" s="84"/>
      <c r="SRJ35" s="84"/>
      <c r="SRK35" s="84"/>
      <c r="SRL35" s="84"/>
      <c r="SRM35" s="84"/>
      <c r="SRN35" s="84"/>
      <c r="SRO35" s="84"/>
      <c r="SRP35" s="84"/>
      <c r="SRQ35" s="84"/>
      <c r="SRR35" s="84"/>
      <c r="SRS35" s="84"/>
      <c r="SRT35" s="84"/>
      <c r="SRU35" s="84"/>
      <c r="SRV35" s="84"/>
      <c r="SRW35" s="84"/>
      <c r="SRX35" s="84"/>
      <c r="SRY35" s="84"/>
      <c r="SRZ35" s="84"/>
      <c r="SSA35" s="84"/>
      <c r="SSB35" s="84"/>
      <c r="SSC35" s="84"/>
      <c r="SSD35" s="84"/>
      <c r="SSE35" s="84"/>
      <c r="SSF35" s="84"/>
      <c r="SSG35" s="84"/>
      <c r="SSH35" s="84"/>
      <c r="SSI35" s="84"/>
      <c r="SSJ35" s="84"/>
      <c r="SSK35" s="84"/>
      <c r="SSL35" s="84"/>
      <c r="SSM35" s="84"/>
      <c r="SSN35" s="84"/>
      <c r="SSO35" s="84"/>
      <c r="SSP35" s="84"/>
      <c r="SSQ35" s="84"/>
      <c r="SSR35" s="84"/>
      <c r="SSS35" s="84"/>
      <c r="SST35" s="84"/>
      <c r="SSU35" s="84"/>
      <c r="SSV35" s="84"/>
      <c r="SSW35" s="84"/>
      <c r="SSX35" s="84"/>
      <c r="SSY35" s="84"/>
      <c r="SSZ35" s="84"/>
      <c r="STA35" s="84"/>
      <c r="STB35" s="84"/>
      <c r="STC35" s="84"/>
      <c r="STD35" s="84"/>
      <c r="STE35" s="84"/>
      <c r="STF35" s="84"/>
      <c r="STG35" s="84"/>
      <c r="STH35" s="84"/>
      <c r="STI35" s="84"/>
      <c r="STJ35" s="84"/>
      <c r="STK35" s="84"/>
      <c r="STL35" s="84"/>
      <c r="STM35" s="84"/>
      <c r="STN35" s="84"/>
      <c r="STO35" s="84"/>
      <c r="STP35" s="84"/>
      <c r="STQ35" s="84"/>
      <c r="STR35" s="84"/>
      <c r="STS35" s="84"/>
      <c r="STT35" s="84"/>
      <c r="STU35" s="84"/>
      <c r="STV35" s="84"/>
      <c r="STW35" s="84"/>
      <c r="STX35" s="84"/>
      <c r="STY35" s="84"/>
      <c r="STZ35" s="84"/>
      <c r="SUA35" s="84"/>
      <c r="SUB35" s="84"/>
      <c r="SUC35" s="84"/>
      <c r="SUD35" s="84"/>
      <c r="SUE35" s="84"/>
      <c r="SUF35" s="84"/>
      <c r="SUG35" s="84"/>
      <c r="SUH35" s="84"/>
      <c r="SUI35" s="84"/>
      <c r="SUJ35" s="84"/>
      <c r="SUK35" s="84"/>
      <c r="SUL35" s="84"/>
      <c r="SUM35" s="84"/>
      <c r="SUN35" s="84"/>
      <c r="SUO35" s="84"/>
      <c r="SUP35" s="84"/>
      <c r="SUQ35" s="84"/>
      <c r="SUR35" s="84"/>
      <c r="SUS35" s="84"/>
      <c r="SUT35" s="84"/>
      <c r="SUU35" s="84"/>
      <c r="SUV35" s="84"/>
      <c r="SUW35" s="84"/>
      <c r="SUX35" s="84"/>
      <c r="SUY35" s="84"/>
      <c r="SUZ35" s="84"/>
      <c r="SVA35" s="84"/>
      <c r="SVB35" s="84"/>
      <c r="SVC35" s="84"/>
      <c r="SVD35" s="84"/>
      <c r="SVE35" s="84"/>
      <c r="SVF35" s="84"/>
      <c r="SVG35" s="84"/>
      <c r="SVH35" s="84"/>
      <c r="SVI35" s="84"/>
      <c r="SVJ35" s="84"/>
      <c r="SVK35" s="84"/>
      <c r="SVL35" s="84"/>
      <c r="SVM35" s="84"/>
      <c r="SVN35" s="84"/>
      <c r="SVO35" s="84"/>
      <c r="SVP35" s="84"/>
      <c r="SVQ35" s="84"/>
      <c r="SVR35" s="84"/>
      <c r="SVS35" s="84"/>
      <c r="SVT35" s="84"/>
      <c r="SVU35" s="84"/>
      <c r="SVV35" s="84"/>
      <c r="SVW35" s="84"/>
      <c r="SVX35" s="84"/>
      <c r="SVY35" s="84"/>
      <c r="SVZ35" s="84"/>
      <c r="SWA35" s="84"/>
      <c r="SWB35" s="84"/>
      <c r="SWC35" s="84"/>
      <c r="SWD35" s="84"/>
      <c r="SWE35" s="84"/>
      <c r="SWF35" s="84"/>
      <c r="SWG35" s="84"/>
      <c r="SWH35" s="84"/>
      <c r="SWI35" s="84"/>
      <c r="SWJ35" s="84"/>
      <c r="SWK35" s="84"/>
      <c r="SWL35" s="84"/>
      <c r="SWM35" s="84"/>
      <c r="SWN35" s="84"/>
      <c r="SWO35" s="84"/>
      <c r="SWP35" s="84"/>
      <c r="SWQ35" s="84"/>
      <c r="SWR35" s="84"/>
      <c r="SWS35" s="84"/>
      <c r="SWT35" s="84"/>
      <c r="SWU35" s="84"/>
      <c r="SWV35" s="84"/>
      <c r="SWW35" s="84"/>
      <c r="SWX35" s="84"/>
      <c r="SWY35" s="84"/>
      <c r="SWZ35" s="84"/>
      <c r="SXA35" s="84"/>
      <c r="SXB35" s="84"/>
      <c r="SXC35" s="84"/>
      <c r="SXD35" s="84"/>
      <c r="SXE35" s="84"/>
      <c r="SXF35" s="84"/>
      <c r="SXG35" s="84"/>
      <c r="SXH35" s="84"/>
      <c r="SXI35" s="84"/>
      <c r="SXJ35" s="84"/>
      <c r="SXK35" s="84"/>
      <c r="SXL35" s="84"/>
      <c r="SXM35" s="84"/>
      <c r="SXN35" s="84"/>
      <c r="SXO35" s="84"/>
      <c r="SXP35" s="84"/>
      <c r="SXQ35" s="84"/>
      <c r="SXR35" s="84"/>
      <c r="SXS35" s="84"/>
      <c r="SXT35" s="84"/>
      <c r="SXU35" s="84"/>
      <c r="SXV35" s="84"/>
      <c r="SXW35" s="84"/>
      <c r="SXX35" s="84"/>
      <c r="SXY35" s="84"/>
      <c r="SXZ35" s="84"/>
      <c r="SYA35" s="84"/>
      <c r="SYB35" s="84"/>
      <c r="SYC35" s="84"/>
      <c r="SYD35" s="84"/>
      <c r="SYE35" s="84"/>
      <c r="SYF35" s="84"/>
      <c r="SYG35" s="84"/>
      <c r="SYH35" s="84"/>
      <c r="SYI35" s="84"/>
      <c r="SYJ35" s="84"/>
      <c r="SYK35" s="84"/>
      <c r="SYL35" s="84"/>
      <c r="SYM35" s="84"/>
      <c r="SYN35" s="84"/>
      <c r="SYO35" s="84"/>
      <c r="SYP35" s="84"/>
      <c r="SYQ35" s="84"/>
      <c r="SYR35" s="84"/>
      <c r="SYS35" s="84"/>
      <c r="SYT35" s="84"/>
      <c r="SYU35" s="84"/>
      <c r="SYV35" s="84"/>
      <c r="SYW35" s="84"/>
      <c r="SYX35" s="84"/>
      <c r="SYY35" s="84"/>
      <c r="SYZ35" s="84"/>
      <c r="SZA35" s="84"/>
      <c r="SZB35" s="84"/>
      <c r="SZC35" s="84"/>
      <c r="SZD35" s="84"/>
      <c r="SZE35" s="84"/>
      <c r="SZF35" s="84"/>
      <c r="SZG35" s="84"/>
      <c r="SZH35" s="84"/>
      <c r="SZI35" s="84"/>
      <c r="SZJ35" s="84"/>
      <c r="SZK35" s="84"/>
      <c r="SZL35" s="84"/>
      <c r="SZM35" s="84"/>
      <c r="SZN35" s="84"/>
      <c r="SZO35" s="84"/>
      <c r="SZP35" s="84"/>
      <c r="SZQ35" s="84"/>
      <c r="SZR35" s="84"/>
      <c r="SZS35" s="84"/>
      <c r="SZT35" s="84"/>
      <c r="SZU35" s="84"/>
      <c r="SZV35" s="84"/>
      <c r="SZW35" s="84"/>
      <c r="SZX35" s="84"/>
      <c r="SZY35" s="84"/>
      <c r="SZZ35" s="84"/>
      <c r="TAA35" s="84"/>
      <c r="TAB35" s="84"/>
      <c r="TAC35" s="84"/>
      <c r="TAD35" s="84"/>
      <c r="TAE35" s="84"/>
      <c r="TAF35" s="84"/>
      <c r="TAG35" s="84"/>
      <c r="TAH35" s="84"/>
      <c r="TAI35" s="84"/>
      <c r="TAJ35" s="84"/>
      <c r="TAK35" s="84"/>
      <c r="TAL35" s="84"/>
      <c r="TAM35" s="84"/>
      <c r="TAN35" s="84"/>
      <c r="TAO35" s="84"/>
      <c r="TAP35" s="84"/>
      <c r="TAQ35" s="84"/>
      <c r="TAR35" s="84"/>
      <c r="TAS35" s="84"/>
      <c r="TAT35" s="84"/>
      <c r="TAU35" s="84"/>
      <c r="TAV35" s="84"/>
      <c r="TAW35" s="84"/>
      <c r="TAX35" s="84"/>
      <c r="TAY35" s="84"/>
      <c r="TAZ35" s="84"/>
      <c r="TBA35" s="84"/>
      <c r="TBB35" s="84"/>
      <c r="TBC35" s="84"/>
      <c r="TBD35" s="84"/>
      <c r="TBE35" s="84"/>
      <c r="TBF35" s="84"/>
      <c r="TBG35" s="84"/>
      <c r="TBH35" s="84"/>
      <c r="TBI35" s="84"/>
      <c r="TBJ35" s="84"/>
      <c r="TBK35" s="84"/>
      <c r="TBL35" s="84"/>
      <c r="TBM35" s="84"/>
      <c r="TBN35" s="84"/>
      <c r="TBO35" s="84"/>
      <c r="TBP35" s="84"/>
      <c r="TBQ35" s="84"/>
      <c r="TBR35" s="84"/>
      <c r="TBS35" s="84"/>
      <c r="TBT35" s="84"/>
      <c r="TBU35" s="84"/>
      <c r="TBV35" s="84"/>
      <c r="TBW35" s="84"/>
      <c r="TBX35" s="84"/>
      <c r="TBY35" s="84"/>
      <c r="TBZ35" s="84"/>
      <c r="TCA35" s="84"/>
      <c r="TCB35" s="84"/>
      <c r="TCC35" s="84"/>
      <c r="TCD35" s="84"/>
      <c r="TCE35" s="84"/>
      <c r="TCF35" s="84"/>
      <c r="TCG35" s="84"/>
      <c r="TCH35" s="84"/>
      <c r="TCI35" s="84"/>
      <c r="TCJ35" s="84"/>
      <c r="TCK35" s="84"/>
      <c r="TCL35" s="84"/>
      <c r="TCM35" s="84"/>
      <c r="TCN35" s="84"/>
      <c r="TCO35" s="84"/>
      <c r="TCP35" s="84"/>
      <c r="TCQ35" s="84"/>
      <c r="TCR35" s="84"/>
      <c r="TCS35" s="84"/>
      <c r="TCT35" s="84"/>
      <c r="TCU35" s="84"/>
      <c r="TCV35" s="84"/>
      <c r="TCW35" s="84"/>
      <c r="TCX35" s="84"/>
      <c r="TCY35" s="84"/>
      <c r="TCZ35" s="84"/>
      <c r="TDA35" s="84"/>
      <c r="TDB35" s="84"/>
      <c r="TDC35" s="84"/>
      <c r="TDD35" s="84"/>
      <c r="TDE35" s="84"/>
      <c r="TDF35" s="84"/>
      <c r="TDG35" s="84"/>
      <c r="TDH35" s="84"/>
      <c r="TDI35" s="84"/>
      <c r="TDJ35" s="84"/>
      <c r="TDK35" s="84"/>
      <c r="TDL35" s="84"/>
      <c r="TDM35" s="84"/>
      <c r="TDN35" s="84"/>
      <c r="TDO35" s="84"/>
      <c r="TDP35" s="84"/>
      <c r="TDQ35" s="84"/>
      <c r="TDR35" s="84"/>
      <c r="TDS35" s="84"/>
      <c r="TDT35" s="84"/>
      <c r="TDU35" s="84"/>
      <c r="TDV35" s="84"/>
      <c r="TDW35" s="84"/>
      <c r="TDX35" s="84"/>
      <c r="TDY35" s="84"/>
      <c r="TDZ35" s="84"/>
      <c r="TEA35" s="84"/>
      <c r="TEB35" s="84"/>
      <c r="TEC35" s="84"/>
      <c r="TED35" s="84"/>
      <c r="TEE35" s="84"/>
      <c r="TEF35" s="84"/>
      <c r="TEG35" s="84"/>
      <c r="TEH35" s="84"/>
      <c r="TEI35" s="84"/>
      <c r="TEJ35" s="84"/>
      <c r="TEK35" s="84"/>
      <c r="TEL35" s="84"/>
      <c r="TEM35" s="84"/>
      <c r="TEN35" s="84"/>
      <c r="TEO35" s="84"/>
      <c r="TEP35" s="84"/>
      <c r="TEQ35" s="84"/>
      <c r="TER35" s="84"/>
      <c r="TES35" s="84"/>
      <c r="TET35" s="84"/>
      <c r="TEU35" s="84"/>
      <c r="TEV35" s="84"/>
      <c r="TEW35" s="84"/>
      <c r="TEX35" s="84"/>
      <c r="TEY35" s="84"/>
      <c r="TEZ35" s="84"/>
      <c r="TFA35" s="84"/>
      <c r="TFB35" s="84"/>
      <c r="TFC35" s="84"/>
      <c r="TFD35" s="84"/>
      <c r="TFE35" s="84"/>
      <c r="TFF35" s="84"/>
      <c r="TFG35" s="84"/>
      <c r="TFH35" s="84"/>
      <c r="TFI35" s="84"/>
      <c r="TFJ35" s="84"/>
      <c r="TFK35" s="84"/>
      <c r="TFL35" s="84"/>
      <c r="TFM35" s="84"/>
      <c r="TFN35" s="84"/>
      <c r="TFO35" s="84"/>
      <c r="TFP35" s="84"/>
      <c r="TFQ35" s="84"/>
      <c r="TFR35" s="84"/>
      <c r="TFS35" s="84"/>
      <c r="TFT35" s="84"/>
      <c r="TFU35" s="84"/>
      <c r="TFV35" s="84"/>
      <c r="TFW35" s="84"/>
      <c r="TFX35" s="84"/>
      <c r="TFY35" s="84"/>
      <c r="TFZ35" s="84"/>
      <c r="TGA35" s="84"/>
      <c r="TGB35" s="84"/>
      <c r="TGC35" s="84"/>
      <c r="TGD35" s="84"/>
      <c r="TGE35" s="84"/>
      <c r="TGF35" s="84"/>
      <c r="TGG35" s="84"/>
      <c r="TGH35" s="84"/>
      <c r="TGI35" s="84"/>
      <c r="TGJ35" s="84"/>
      <c r="TGK35" s="84"/>
      <c r="TGL35" s="84"/>
      <c r="TGM35" s="84"/>
      <c r="TGN35" s="84"/>
      <c r="TGO35" s="84"/>
      <c r="TGP35" s="84"/>
      <c r="TGQ35" s="84"/>
      <c r="TGR35" s="84"/>
      <c r="TGS35" s="84"/>
      <c r="TGT35" s="84"/>
      <c r="TGU35" s="84"/>
      <c r="TGV35" s="84"/>
      <c r="TGW35" s="84"/>
      <c r="TGX35" s="84"/>
      <c r="TGY35" s="84"/>
      <c r="TGZ35" s="84"/>
      <c r="THA35" s="84"/>
      <c r="THB35" s="84"/>
      <c r="THC35" s="84"/>
      <c r="THD35" s="84"/>
      <c r="THE35" s="84"/>
      <c r="THF35" s="84"/>
      <c r="THG35" s="84"/>
      <c r="THH35" s="84"/>
      <c r="THI35" s="84"/>
      <c r="THJ35" s="84"/>
      <c r="THK35" s="84"/>
      <c r="THL35" s="84"/>
      <c r="THM35" s="84"/>
      <c r="THN35" s="84"/>
      <c r="THO35" s="84"/>
      <c r="THP35" s="84"/>
      <c r="THQ35" s="84"/>
      <c r="THR35" s="84"/>
      <c r="THS35" s="84"/>
      <c r="THT35" s="84"/>
      <c r="THU35" s="84"/>
      <c r="THV35" s="84"/>
      <c r="THW35" s="84"/>
      <c r="THX35" s="84"/>
      <c r="THY35" s="84"/>
      <c r="THZ35" s="84"/>
      <c r="TIA35" s="84"/>
      <c r="TIB35" s="84"/>
      <c r="TIC35" s="84"/>
      <c r="TID35" s="84"/>
      <c r="TIE35" s="84"/>
      <c r="TIF35" s="84"/>
      <c r="TIG35" s="84"/>
      <c r="TIH35" s="84"/>
      <c r="TII35" s="84"/>
      <c r="TIJ35" s="84"/>
      <c r="TIK35" s="84"/>
      <c r="TIL35" s="84"/>
      <c r="TIM35" s="84"/>
      <c r="TIN35" s="84"/>
      <c r="TIO35" s="84"/>
      <c r="TIP35" s="84"/>
      <c r="TIQ35" s="84"/>
      <c r="TIR35" s="84"/>
      <c r="TIS35" s="84"/>
      <c r="TIT35" s="84"/>
      <c r="TIU35" s="84"/>
      <c r="TIV35" s="84"/>
      <c r="TIW35" s="84"/>
      <c r="TIX35" s="84"/>
      <c r="TIY35" s="84"/>
      <c r="TIZ35" s="84"/>
      <c r="TJA35" s="84"/>
      <c r="TJB35" s="84"/>
      <c r="TJC35" s="84"/>
      <c r="TJD35" s="84"/>
      <c r="TJE35" s="84"/>
      <c r="TJF35" s="84"/>
      <c r="TJG35" s="84"/>
      <c r="TJH35" s="84"/>
      <c r="TJI35" s="84"/>
      <c r="TJJ35" s="84"/>
      <c r="TJK35" s="84"/>
      <c r="TJL35" s="84"/>
      <c r="TJM35" s="84"/>
      <c r="TJN35" s="84"/>
      <c r="TJO35" s="84"/>
      <c r="TJP35" s="84"/>
      <c r="TJQ35" s="84"/>
      <c r="TJR35" s="84"/>
      <c r="TJS35" s="84"/>
      <c r="TJT35" s="84"/>
      <c r="TJU35" s="84"/>
      <c r="TJV35" s="84"/>
      <c r="TJW35" s="84"/>
      <c r="TJX35" s="84"/>
      <c r="TJY35" s="84"/>
      <c r="TJZ35" s="84"/>
      <c r="TKA35" s="84"/>
      <c r="TKB35" s="84"/>
      <c r="TKC35" s="84"/>
      <c r="TKD35" s="84"/>
      <c r="TKE35" s="84"/>
      <c r="TKF35" s="84"/>
      <c r="TKG35" s="84"/>
      <c r="TKH35" s="84"/>
      <c r="TKI35" s="84"/>
      <c r="TKJ35" s="84"/>
      <c r="TKK35" s="84"/>
      <c r="TKL35" s="84"/>
      <c r="TKM35" s="84"/>
      <c r="TKN35" s="84"/>
      <c r="TKO35" s="84"/>
      <c r="TKP35" s="84"/>
      <c r="TKQ35" s="84"/>
      <c r="TKR35" s="84"/>
      <c r="TKS35" s="84"/>
      <c r="TKT35" s="84"/>
      <c r="TKU35" s="84"/>
      <c r="TKV35" s="84"/>
      <c r="TKW35" s="84"/>
      <c r="TKX35" s="84"/>
      <c r="TKY35" s="84"/>
      <c r="TKZ35" s="84"/>
      <c r="TLA35" s="84"/>
      <c r="TLB35" s="84"/>
      <c r="TLC35" s="84"/>
      <c r="TLD35" s="84"/>
      <c r="TLE35" s="84"/>
      <c r="TLF35" s="84"/>
      <c r="TLG35" s="84"/>
      <c r="TLH35" s="84"/>
      <c r="TLI35" s="84"/>
      <c r="TLJ35" s="84"/>
      <c r="TLK35" s="84"/>
      <c r="TLL35" s="84"/>
      <c r="TLM35" s="84"/>
      <c r="TLN35" s="84"/>
      <c r="TLO35" s="84"/>
      <c r="TLP35" s="84"/>
      <c r="TLQ35" s="84"/>
      <c r="TLR35" s="84"/>
      <c r="TLS35" s="84"/>
      <c r="TLT35" s="84"/>
      <c r="TLU35" s="84"/>
      <c r="TLV35" s="84"/>
      <c r="TLW35" s="84"/>
      <c r="TLX35" s="84"/>
      <c r="TLY35" s="84"/>
      <c r="TLZ35" s="84"/>
      <c r="TMA35" s="84"/>
      <c r="TMB35" s="84"/>
      <c r="TMC35" s="84"/>
      <c r="TMD35" s="84"/>
      <c r="TME35" s="84"/>
      <c r="TMF35" s="84"/>
      <c r="TMG35" s="84"/>
      <c r="TMH35" s="84"/>
      <c r="TMI35" s="84"/>
      <c r="TMJ35" s="84"/>
      <c r="TMK35" s="84"/>
      <c r="TML35" s="84"/>
      <c r="TMM35" s="84"/>
      <c r="TMN35" s="84"/>
      <c r="TMO35" s="84"/>
      <c r="TMP35" s="84"/>
      <c r="TMQ35" s="84"/>
      <c r="TMR35" s="84"/>
      <c r="TMS35" s="84"/>
      <c r="TMT35" s="84"/>
      <c r="TMU35" s="84"/>
      <c r="TMV35" s="84"/>
      <c r="TMW35" s="84"/>
      <c r="TMX35" s="84"/>
      <c r="TMY35" s="84"/>
      <c r="TMZ35" s="84"/>
      <c r="TNA35" s="84"/>
      <c r="TNB35" s="84"/>
      <c r="TNC35" s="84"/>
      <c r="TND35" s="84"/>
      <c r="TNE35" s="84"/>
      <c r="TNF35" s="84"/>
      <c r="TNG35" s="84"/>
      <c r="TNH35" s="84"/>
      <c r="TNI35" s="84"/>
      <c r="TNJ35" s="84"/>
      <c r="TNK35" s="84"/>
      <c r="TNL35" s="84"/>
      <c r="TNM35" s="84"/>
      <c r="TNN35" s="84"/>
      <c r="TNO35" s="84"/>
      <c r="TNP35" s="84"/>
      <c r="TNQ35" s="84"/>
      <c r="TNR35" s="84"/>
      <c r="TNS35" s="84"/>
      <c r="TNT35" s="84"/>
      <c r="TNU35" s="84"/>
      <c r="TNV35" s="84"/>
      <c r="TNW35" s="84"/>
      <c r="TNX35" s="84"/>
      <c r="TNY35" s="84"/>
      <c r="TNZ35" s="84"/>
      <c r="TOA35" s="84"/>
      <c r="TOB35" s="84"/>
      <c r="TOC35" s="84"/>
      <c r="TOD35" s="84"/>
      <c r="TOE35" s="84"/>
      <c r="TOF35" s="84"/>
      <c r="TOG35" s="84"/>
      <c r="TOH35" s="84"/>
      <c r="TOI35" s="84"/>
      <c r="TOJ35" s="84"/>
      <c r="TOK35" s="84"/>
      <c r="TOL35" s="84"/>
      <c r="TOM35" s="84"/>
      <c r="TON35" s="84"/>
      <c r="TOO35" s="84"/>
      <c r="TOP35" s="84"/>
      <c r="TOQ35" s="84"/>
      <c r="TOR35" s="84"/>
      <c r="TOS35" s="84"/>
      <c r="TOT35" s="84"/>
      <c r="TOU35" s="84"/>
      <c r="TOV35" s="84"/>
      <c r="TOW35" s="84"/>
      <c r="TOX35" s="84"/>
      <c r="TOY35" s="84"/>
      <c r="TOZ35" s="84"/>
      <c r="TPA35" s="84"/>
      <c r="TPB35" s="84"/>
      <c r="TPC35" s="84"/>
      <c r="TPD35" s="84"/>
      <c r="TPE35" s="84"/>
      <c r="TPF35" s="84"/>
      <c r="TPG35" s="84"/>
      <c r="TPH35" s="84"/>
      <c r="TPI35" s="84"/>
      <c r="TPJ35" s="84"/>
      <c r="TPK35" s="84"/>
      <c r="TPL35" s="84"/>
      <c r="TPM35" s="84"/>
      <c r="TPN35" s="84"/>
      <c r="TPO35" s="84"/>
      <c r="TPP35" s="84"/>
      <c r="TPQ35" s="84"/>
      <c r="TPR35" s="84"/>
      <c r="TPS35" s="84"/>
      <c r="TPT35" s="84"/>
      <c r="TPU35" s="84"/>
      <c r="TPV35" s="84"/>
      <c r="TPW35" s="84"/>
      <c r="TPX35" s="84"/>
      <c r="TPY35" s="84"/>
      <c r="TPZ35" s="84"/>
      <c r="TQA35" s="84"/>
      <c r="TQB35" s="84"/>
      <c r="TQC35" s="84"/>
      <c r="TQD35" s="84"/>
      <c r="TQE35" s="84"/>
      <c r="TQF35" s="84"/>
      <c r="TQG35" s="84"/>
      <c r="TQH35" s="84"/>
      <c r="TQI35" s="84"/>
      <c r="TQJ35" s="84"/>
      <c r="TQK35" s="84"/>
      <c r="TQL35" s="84"/>
      <c r="TQM35" s="84"/>
      <c r="TQN35" s="84"/>
      <c r="TQO35" s="84"/>
      <c r="TQP35" s="84"/>
      <c r="TQQ35" s="84"/>
      <c r="TQR35" s="84"/>
      <c r="TQS35" s="84"/>
      <c r="TQT35" s="84"/>
      <c r="TQU35" s="84"/>
      <c r="TQV35" s="84"/>
      <c r="TQW35" s="84"/>
      <c r="TQX35" s="84"/>
      <c r="TQY35" s="84"/>
      <c r="TQZ35" s="84"/>
      <c r="TRA35" s="84"/>
      <c r="TRB35" s="84"/>
      <c r="TRC35" s="84"/>
      <c r="TRD35" s="84"/>
      <c r="TRE35" s="84"/>
      <c r="TRF35" s="84"/>
      <c r="TRG35" s="84"/>
      <c r="TRH35" s="84"/>
      <c r="TRI35" s="84"/>
      <c r="TRJ35" s="84"/>
      <c r="TRK35" s="84"/>
      <c r="TRL35" s="84"/>
      <c r="TRM35" s="84"/>
      <c r="TRN35" s="84"/>
      <c r="TRO35" s="84"/>
      <c r="TRP35" s="84"/>
      <c r="TRQ35" s="84"/>
      <c r="TRR35" s="84"/>
      <c r="TRS35" s="84"/>
      <c r="TRT35" s="84"/>
      <c r="TRU35" s="84"/>
      <c r="TRV35" s="84"/>
      <c r="TRW35" s="84"/>
      <c r="TRX35" s="84"/>
      <c r="TRY35" s="84"/>
      <c r="TRZ35" s="84"/>
      <c r="TSA35" s="84"/>
      <c r="TSB35" s="84"/>
      <c r="TSC35" s="84"/>
      <c r="TSD35" s="84"/>
      <c r="TSE35" s="84"/>
      <c r="TSF35" s="84"/>
      <c r="TSG35" s="84"/>
      <c r="TSH35" s="84"/>
      <c r="TSI35" s="84"/>
      <c r="TSJ35" s="84"/>
      <c r="TSK35" s="84"/>
      <c r="TSL35" s="84"/>
      <c r="TSM35" s="84"/>
      <c r="TSN35" s="84"/>
      <c r="TSO35" s="84"/>
      <c r="TSP35" s="84"/>
      <c r="TSQ35" s="84"/>
      <c r="TSR35" s="84"/>
      <c r="TSS35" s="84"/>
      <c r="TST35" s="84"/>
      <c r="TSU35" s="84"/>
      <c r="TSV35" s="84"/>
      <c r="TSW35" s="84"/>
      <c r="TSX35" s="84"/>
      <c r="TSY35" s="84"/>
      <c r="TSZ35" s="84"/>
      <c r="TTA35" s="84"/>
      <c r="TTB35" s="84"/>
      <c r="TTC35" s="84"/>
      <c r="TTD35" s="84"/>
      <c r="TTE35" s="84"/>
      <c r="TTF35" s="84"/>
      <c r="TTG35" s="84"/>
      <c r="TTH35" s="84"/>
      <c r="TTI35" s="84"/>
      <c r="TTJ35" s="84"/>
      <c r="TTK35" s="84"/>
      <c r="TTL35" s="84"/>
      <c r="TTM35" s="84"/>
      <c r="TTN35" s="84"/>
      <c r="TTO35" s="84"/>
      <c r="TTP35" s="84"/>
      <c r="TTQ35" s="84"/>
      <c r="TTR35" s="84"/>
      <c r="TTS35" s="84"/>
      <c r="TTT35" s="84"/>
      <c r="TTU35" s="84"/>
      <c r="TTV35" s="84"/>
      <c r="TTW35" s="84"/>
      <c r="TTX35" s="84"/>
      <c r="TTY35" s="84"/>
      <c r="TTZ35" s="84"/>
      <c r="TUA35" s="84"/>
      <c r="TUB35" s="84"/>
      <c r="TUC35" s="84"/>
      <c r="TUD35" s="84"/>
      <c r="TUE35" s="84"/>
      <c r="TUF35" s="84"/>
      <c r="TUG35" s="84"/>
      <c r="TUH35" s="84"/>
      <c r="TUI35" s="84"/>
      <c r="TUJ35" s="84"/>
      <c r="TUK35" s="84"/>
      <c r="TUL35" s="84"/>
      <c r="TUM35" s="84"/>
      <c r="TUN35" s="84"/>
      <c r="TUO35" s="84"/>
      <c r="TUP35" s="84"/>
      <c r="TUQ35" s="84"/>
      <c r="TUR35" s="84"/>
      <c r="TUS35" s="84"/>
      <c r="TUT35" s="84"/>
      <c r="TUU35" s="84"/>
      <c r="TUV35" s="84"/>
      <c r="TUW35" s="84"/>
      <c r="TUX35" s="84"/>
      <c r="TUY35" s="84"/>
      <c r="TUZ35" s="84"/>
      <c r="TVA35" s="84"/>
      <c r="TVB35" s="84"/>
      <c r="TVC35" s="84"/>
      <c r="TVD35" s="84"/>
      <c r="TVE35" s="84"/>
      <c r="TVF35" s="84"/>
      <c r="TVG35" s="84"/>
      <c r="TVH35" s="84"/>
      <c r="TVI35" s="84"/>
      <c r="TVJ35" s="84"/>
      <c r="TVK35" s="84"/>
      <c r="TVL35" s="84"/>
      <c r="TVM35" s="84"/>
      <c r="TVN35" s="84"/>
      <c r="TVO35" s="84"/>
      <c r="TVP35" s="84"/>
      <c r="TVQ35" s="84"/>
      <c r="TVR35" s="84"/>
      <c r="TVS35" s="84"/>
      <c r="TVT35" s="84"/>
      <c r="TVU35" s="84"/>
      <c r="TVV35" s="84"/>
      <c r="TVW35" s="84"/>
      <c r="TVX35" s="84"/>
      <c r="TVY35" s="84"/>
      <c r="TVZ35" s="84"/>
      <c r="TWA35" s="84"/>
      <c r="TWB35" s="84"/>
      <c r="TWC35" s="84"/>
      <c r="TWD35" s="84"/>
      <c r="TWE35" s="84"/>
      <c r="TWF35" s="84"/>
      <c r="TWG35" s="84"/>
      <c r="TWH35" s="84"/>
      <c r="TWI35" s="84"/>
      <c r="TWJ35" s="84"/>
      <c r="TWK35" s="84"/>
      <c r="TWL35" s="84"/>
      <c r="TWM35" s="84"/>
      <c r="TWN35" s="84"/>
      <c r="TWO35" s="84"/>
      <c r="TWP35" s="84"/>
      <c r="TWQ35" s="84"/>
      <c r="TWR35" s="84"/>
      <c r="TWS35" s="84"/>
      <c r="TWT35" s="84"/>
      <c r="TWU35" s="84"/>
      <c r="TWV35" s="84"/>
      <c r="TWW35" s="84"/>
      <c r="TWX35" s="84"/>
      <c r="TWY35" s="84"/>
      <c r="TWZ35" s="84"/>
      <c r="TXA35" s="84"/>
      <c r="TXB35" s="84"/>
      <c r="TXC35" s="84"/>
      <c r="TXD35" s="84"/>
      <c r="TXE35" s="84"/>
      <c r="TXF35" s="84"/>
      <c r="TXG35" s="84"/>
      <c r="TXH35" s="84"/>
      <c r="TXI35" s="84"/>
      <c r="TXJ35" s="84"/>
      <c r="TXK35" s="84"/>
      <c r="TXL35" s="84"/>
      <c r="TXM35" s="84"/>
      <c r="TXN35" s="84"/>
      <c r="TXO35" s="84"/>
      <c r="TXP35" s="84"/>
      <c r="TXQ35" s="84"/>
      <c r="TXR35" s="84"/>
      <c r="TXS35" s="84"/>
      <c r="TXT35" s="84"/>
      <c r="TXU35" s="84"/>
      <c r="TXV35" s="84"/>
      <c r="TXW35" s="84"/>
      <c r="TXX35" s="84"/>
      <c r="TXY35" s="84"/>
      <c r="TXZ35" s="84"/>
      <c r="TYA35" s="84"/>
      <c r="TYB35" s="84"/>
      <c r="TYC35" s="84"/>
      <c r="TYD35" s="84"/>
      <c r="TYE35" s="84"/>
      <c r="TYF35" s="84"/>
      <c r="TYG35" s="84"/>
      <c r="TYH35" s="84"/>
      <c r="TYI35" s="84"/>
      <c r="TYJ35" s="84"/>
      <c r="TYK35" s="84"/>
      <c r="TYL35" s="84"/>
      <c r="TYM35" s="84"/>
      <c r="TYN35" s="84"/>
      <c r="TYO35" s="84"/>
      <c r="TYP35" s="84"/>
      <c r="TYQ35" s="84"/>
      <c r="TYR35" s="84"/>
      <c r="TYS35" s="84"/>
      <c r="TYT35" s="84"/>
      <c r="TYU35" s="84"/>
      <c r="TYV35" s="84"/>
      <c r="TYW35" s="84"/>
      <c r="TYX35" s="84"/>
      <c r="TYY35" s="84"/>
      <c r="TYZ35" s="84"/>
      <c r="TZA35" s="84"/>
      <c r="TZB35" s="84"/>
      <c r="TZC35" s="84"/>
      <c r="TZD35" s="84"/>
      <c r="TZE35" s="84"/>
      <c r="TZF35" s="84"/>
      <c r="TZG35" s="84"/>
      <c r="TZH35" s="84"/>
      <c r="TZI35" s="84"/>
      <c r="TZJ35" s="84"/>
      <c r="TZK35" s="84"/>
      <c r="TZL35" s="84"/>
      <c r="TZM35" s="84"/>
      <c r="TZN35" s="84"/>
      <c r="TZO35" s="84"/>
      <c r="TZP35" s="84"/>
      <c r="TZQ35" s="84"/>
      <c r="TZR35" s="84"/>
      <c r="TZS35" s="84"/>
      <c r="TZT35" s="84"/>
      <c r="TZU35" s="84"/>
      <c r="TZV35" s="84"/>
      <c r="TZW35" s="84"/>
      <c r="TZX35" s="84"/>
      <c r="TZY35" s="84"/>
      <c r="TZZ35" s="84"/>
      <c r="UAA35" s="84"/>
      <c r="UAB35" s="84"/>
      <c r="UAC35" s="84"/>
      <c r="UAD35" s="84"/>
      <c r="UAE35" s="84"/>
      <c r="UAF35" s="84"/>
      <c r="UAG35" s="84"/>
      <c r="UAH35" s="84"/>
      <c r="UAI35" s="84"/>
      <c r="UAJ35" s="84"/>
      <c r="UAK35" s="84"/>
      <c r="UAL35" s="84"/>
      <c r="UAM35" s="84"/>
      <c r="UAN35" s="84"/>
      <c r="UAO35" s="84"/>
      <c r="UAP35" s="84"/>
      <c r="UAQ35" s="84"/>
      <c r="UAR35" s="84"/>
      <c r="UAS35" s="84"/>
      <c r="UAT35" s="84"/>
      <c r="UAU35" s="84"/>
      <c r="UAV35" s="84"/>
      <c r="UAW35" s="84"/>
      <c r="UAX35" s="84"/>
      <c r="UAY35" s="84"/>
      <c r="UAZ35" s="84"/>
      <c r="UBA35" s="84"/>
      <c r="UBB35" s="84"/>
      <c r="UBC35" s="84"/>
      <c r="UBD35" s="84"/>
      <c r="UBE35" s="84"/>
      <c r="UBF35" s="84"/>
      <c r="UBG35" s="84"/>
      <c r="UBH35" s="84"/>
      <c r="UBI35" s="84"/>
      <c r="UBJ35" s="84"/>
      <c r="UBK35" s="84"/>
      <c r="UBL35" s="84"/>
      <c r="UBM35" s="84"/>
      <c r="UBN35" s="84"/>
      <c r="UBO35" s="84"/>
      <c r="UBP35" s="84"/>
      <c r="UBQ35" s="84"/>
      <c r="UBR35" s="84"/>
      <c r="UBS35" s="84"/>
      <c r="UBT35" s="84"/>
      <c r="UBU35" s="84"/>
      <c r="UBV35" s="84"/>
      <c r="UBW35" s="84"/>
      <c r="UBX35" s="84"/>
      <c r="UBY35" s="84"/>
      <c r="UBZ35" s="84"/>
      <c r="UCA35" s="84"/>
      <c r="UCB35" s="84"/>
      <c r="UCC35" s="84"/>
      <c r="UCD35" s="84"/>
      <c r="UCE35" s="84"/>
      <c r="UCF35" s="84"/>
      <c r="UCG35" s="84"/>
      <c r="UCH35" s="84"/>
      <c r="UCI35" s="84"/>
      <c r="UCJ35" s="84"/>
      <c r="UCK35" s="84"/>
      <c r="UCL35" s="84"/>
      <c r="UCM35" s="84"/>
      <c r="UCN35" s="84"/>
      <c r="UCO35" s="84"/>
      <c r="UCP35" s="84"/>
      <c r="UCQ35" s="84"/>
      <c r="UCR35" s="84"/>
      <c r="UCS35" s="84"/>
      <c r="UCT35" s="84"/>
      <c r="UCU35" s="84"/>
      <c r="UCV35" s="84"/>
      <c r="UCW35" s="84"/>
      <c r="UCX35" s="84"/>
      <c r="UCY35" s="84"/>
      <c r="UCZ35" s="84"/>
      <c r="UDA35" s="84"/>
      <c r="UDB35" s="84"/>
      <c r="UDC35" s="84"/>
      <c r="UDD35" s="84"/>
      <c r="UDE35" s="84"/>
      <c r="UDF35" s="84"/>
      <c r="UDG35" s="84"/>
      <c r="UDH35" s="84"/>
      <c r="UDI35" s="84"/>
      <c r="UDJ35" s="84"/>
      <c r="UDK35" s="84"/>
      <c r="UDL35" s="84"/>
      <c r="UDM35" s="84"/>
      <c r="UDN35" s="84"/>
      <c r="UDO35" s="84"/>
      <c r="UDP35" s="84"/>
      <c r="UDQ35" s="84"/>
      <c r="UDR35" s="84"/>
      <c r="UDS35" s="84"/>
      <c r="UDT35" s="84"/>
      <c r="UDU35" s="84"/>
      <c r="UDV35" s="84"/>
      <c r="UDW35" s="84"/>
      <c r="UDX35" s="84"/>
      <c r="UDY35" s="84"/>
      <c r="UDZ35" s="84"/>
      <c r="UEA35" s="84"/>
      <c r="UEB35" s="84"/>
      <c r="UEC35" s="84"/>
      <c r="UED35" s="84"/>
      <c r="UEE35" s="84"/>
      <c r="UEF35" s="84"/>
      <c r="UEG35" s="84"/>
      <c r="UEH35" s="84"/>
      <c r="UEI35" s="84"/>
      <c r="UEJ35" s="84"/>
      <c r="UEK35" s="84"/>
      <c r="UEL35" s="84"/>
      <c r="UEM35" s="84"/>
      <c r="UEN35" s="84"/>
      <c r="UEO35" s="84"/>
      <c r="UEP35" s="84"/>
      <c r="UEQ35" s="84"/>
      <c r="UER35" s="84"/>
      <c r="UES35" s="84"/>
      <c r="UET35" s="84"/>
      <c r="UEU35" s="84"/>
      <c r="UEV35" s="84"/>
      <c r="UEW35" s="84"/>
      <c r="UEX35" s="84"/>
      <c r="UEY35" s="84"/>
      <c r="UEZ35" s="84"/>
      <c r="UFA35" s="84"/>
      <c r="UFB35" s="84"/>
      <c r="UFC35" s="84"/>
      <c r="UFD35" s="84"/>
      <c r="UFE35" s="84"/>
      <c r="UFF35" s="84"/>
      <c r="UFG35" s="84"/>
      <c r="UFH35" s="84"/>
      <c r="UFI35" s="84"/>
      <c r="UFJ35" s="84"/>
      <c r="UFK35" s="84"/>
      <c r="UFL35" s="84"/>
      <c r="UFM35" s="84"/>
      <c r="UFN35" s="84"/>
      <c r="UFO35" s="84"/>
      <c r="UFP35" s="84"/>
      <c r="UFQ35" s="84"/>
      <c r="UFR35" s="84"/>
      <c r="UFS35" s="84"/>
      <c r="UFT35" s="84"/>
      <c r="UFU35" s="84"/>
      <c r="UFV35" s="84"/>
      <c r="UFW35" s="84"/>
      <c r="UFX35" s="84"/>
      <c r="UFY35" s="84"/>
      <c r="UFZ35" s="84"/>
      <c r="UGA35" s="84"/>
      <c r="UGB35" s="84"/>
      <c r="UGC35" s="84"/>
      <c r="UGD35" s="84"/>
      <c r="UGE35" s="84"/>
      <c r="UGF35" s="84"/>
      <c r="UGG35" s="84"/>
      <c r="UGH35" s="84"/>
      <c r="UGI35" s="84"/>
      <c r="UGJ35" s="84"/>
      <c r="UGK35" s="84"/>
      <c r="UGL35" s="84"/>
      <c r="UGM35" s="84"/>
      <c r="UGN35" s="84"/>
      <c r="UGO35" s="84"/>
      <c r="UGP35" s="84"/>
      <c r="UGQ35" s="84"/>
      <c r="UGR35" s="84"/>
      <c r="UGS35" s="84"/>
      <c r="UGT35" s="84"/>
      <c r="UGU35" s="84"/>
      <c r="UGV35" s="84"/>
      <c r="UGW35" s="84"/>
      <c r="UGX35" s="84"/>
      <c r="UGY35" s="84"/>
      <c r="UGZ35" s="84"/>
      <c r="UHA35" s="84"/>
      <c r="UHB35" s="84"/>
      <c r="UHC35" s="84"/>
      <c r="UHD35" s="84"/>
      <c r="UHE35" s="84"/>
      <c r="UHF35" s="84"/>
      <c r="UHG35" s="84"/>
      <c r="UHH35" s="84"/>
      <c r="UHI35" s="84"/>
      <c r="UHJ35" s="84"/>
      <c r="UHK35" s="84"/>
      <c r="UHL35" s="84"/>
      <c r="UHM35" s="84"/>
      <c r="UHN35" s="84"/>
      <c r="UHO35" s="84"/>
      <c r="UHP35" s="84"/>
      <c r="UHQ35" s="84"/>
      <c r="UHR35" s="84"/>
      <c r="UHS35" s="84"/>
      <c r="UHT35" s="84"/>
      <c r="UHU35" s="84"/>
      <c r="UHV35" s="84"/>
      <c r="UHW35" s="84"/>
      <c r="UHX35" s="84"/>
      <c r="UHY35" s="84"/>
      <c r="UHZ35" s="84"/>
      <c r="UIA35" s="84"/>
      <c r="UIB35" s="84"/>
      <c r="UIC35" s="84"/>
      <c r="UID35" s="84"/>
      <c r="UIE35" s="84"/>
      <c r="UIF35" s="84"/>
      <c r="UIG35" s="84"/>
      <c r="UIH35" s="84"/>
      <c r="UII35" s="84"/>
      <c r="UIJ35" s="84"/>
      <c r="UIK35" s="84"/>
      <c r="UIL35" s="84"/>
      <c r="UIM35" s="84"/>
      <c r="UIN35" s="84"/>
      <c r="UIO35" s="84"/>
      <c r="UIP35" s="84"/>
      <c r="UIQ35" s="84"/>
      <c r="UIR35" s="84"/>
      <c r="UIS35" s="84"/>
      <c r="UIT35" s="84"/>
      <c r="UIU35" s="84"/>
      <c r="UIV35" s="84"/>
      <c r="UIW35" s="84"/>
      <c r="UIX35" s="84"/>
      <c r="UIY35" s="84"/>
      <c r="UIZ35" s="84"/>
      <c r="UJA35" s="84"/>
      <c r="UJB35" s="84"/>
      <c r="UJC35" s="84"/>
      <c r="UJD35" s="84"/>
      <c r="UJE35" s="84"/>
      <c r="UJF35" s="84"/>
      <c r="UJG35" s="84"/>
      <c r="UJH35" s="84"/>
      <c r="UJI35" s="84"/>
      <c r="UJJ35" s="84"/>
      <c r="UJK35" s="84"/>
      <c r="UJL35" s="84"/>
      <c r="UJM35" s="84"/>
      <c r="UJN35" s="84"/>
      <c r="UJO35" s="84"/>
      <c r="UJP35" s="84"/>
      <c r="UJQ35" s="84"/>
      <c r="UJR35" s="84"/>
      <c r="UJS35" s="84"/>
      <c r="UJT35" s="84"/>
      <c r="UJU35" s="84"/>
      <c r="UJV35" s="84"/>
      <c r="UJW35" s="84"/>
      <c r="UJX35" s="84"/>
      <c r="UJY35" s="84"/>
      <c r="UJZ35" s="84"/>
      <c r="UKA35" s="84"/>
      <c r="UKB35" s="84"/>
      <c r="UKC35" s="84"/>
      <c r="UKD35" s="84"/>
      <c r="UKE35" s="84"/>
      <c r="UKF35" s="84"/>
      <c r="UKG35" s="84"/>
      <c r="UKH35" s="84"/>
      <c r="UKI35" s="84"/>
      <c r="UKJ35" s="84"/>
      <c r="UKK35" s="84"/>
      <c r="UKL35" s="84"/>
      <c r="UKM35" s="84"/>
      <c r="UKN35" s="84"/>
      <c r="UKO35" s="84"/>
      <c r="UKP35" s="84"/>
      <c r="UKQ35" s="84"/>
      <c r="UKR35" s="84"/>
      <c r="UKS35" s="84"/>
      <c r="UKT35" s="84"/>
      <c r="UKU35" s="84"/>
      <c r="UKV35" s="84"/>
      <c r="UKW35" s="84"/>
      <c r="UKX35" s="84"/>
      <c r="UKY35" s="84"/>
      <c r="UKZ35" s="84"/>
      <c r="ULA35" s="84"/>
      <c r="ULB35" s="84"/>
      <c r="ULC35" s="84"/>
      <c r="ULD35" s="84"/>
      <c r="ULE35" s="84"/>
      <c r="ULF35" s="84"/>
      <c r="ULG35" s="84"/>
      <c r="ULH35" s="84"/>
      <c r="ULI35" s="84"/>
      <c r="ULJ35" s="84"/>
      <c r="ULK35" s="84"/>
      <c r="ULL35" s="84"/>
      <c r="ULM35" s="84"/>
      <c r="ULN35" s="84"/>
      <c r="ULO35" s="84"/>
      <c r="ULP35" s="84"/>
      <c r="ULQ35" s="84"/>
      <c r="ULR35" s="84"/>
      <c r="ULS35" s="84"/>
      <c r="ULT35" s="84"/>
      <c r="ULU35" s="84"/>
      <c r="ULV35" s="84"/>
      <c r="ULW35" s="84"/>
      <c r="ULX35" s="84"/>
      <c r="ULY35" s="84"/>
      <c r="ULZ35" s="84"/>
      <c r="UMA35" s="84"/>
      <c r="UMB35" s="84"/>
      <c r="UMC35" s="84"/>
      <c r="UMD35" s="84"/>
      <c r="UME35" s="84"/>
      <c r="UMF35" s="84"/>
      <c r="UMG35" s="84"/>
      <c r="UMH35" s="84"/>
      <c r="UMI35" s="84"/>
      <c r="UMJ35" s="84"/>
      <c r="UMK35" s="84"/>
      <c r="UML35" s="84"/>
      <c r="UMM35" s="84"/>
      <c r="UMN35" s="84"/>
      <c r="UMO35" s="84"/>
      <c r="UMP35" s="84"/>
      <c r="UMQ35" s="84"/>
      <c r="UMR35" s="84"/>
      <c r="UMS35" s="84"/>
      <c r="UMT35" s="84"/>
      <c r="UMU35" s="84"/>
      <c r="UMV35" s="84"/>
      <c r="UMW35" s="84"/>
      <c r="UMX35" s="84"/>
      <c r="UMY35" s="84"/>
      <c r="UMZ35" s="84"/>
      <c r="UNA35" s="84"/>
      <c r="UNB35" s="84"/>
      <c r="UNC35" s="84"/>
      <c r="UND35" s="84"/>
      <c r="UNE35" s="84"/>
      <c r="UNF35" s="84"/>
      <c r="UNG35" s="84"/>
      <c r="UNH35" s="84"/>
      <c r="UNI35" s="84"/>
      <c r="UNJ35" s="84"/>
      <c r="UNK35" s="84"/>
      <c r="UNL35" s="84"/>
      <c r="UNM35" s="84"/>
      <c r="UNN35" s="84"/>
      <c r="UNO35" s="84"/>
      <c r="UNP35" s="84"/>
      <c r="UNQ35" s="84"/>
      <c r="UNR35" s="84"/>
      <c r="UNS35" s="84"/>
      <c r="UNT35" s="84"/>
      <c r="UNU35" s="84"/>
      <c r="UNV35" s="84"/>
      <c r="UNW35" s="84"/>
      <c r="UNX35" s="84"/>
      <c r="UNY35" s="84"/>
      <c r="UNZ35" s="84"/>
      <c r="UOA35" s="84"/>
      <c r="UOB35" s="84"/>
      <c r="UOC35" s="84"/>
      <c r="UOD35" s="84"/>
      <c r="UOE35" s="84"/>
      <c r="UOF35" s="84"/>
      <c r="UOG35" s="84"/>
      <c r="UOH35" s="84"/>
      <c r="UOI35" s="84"/>
      <c r="UOJ35" s="84"/>
      <c r="UOK35" s="84"/>
      <c r="UOL35" s="84"/>
      <c r="UOM35" s="84"/>
      <c r="UON35" s="84"/>
      <c r="UOO35" s="84"/>
      <c r="UOP35" s="84"/>
      <c r="UOQ35" s="84"/>
      <c r="UOR35" s="84"/>
      <c r="UOS35" s="84"/>
      <c r="UOT35" s="84"/>
      <c r="UOU35" s="84"/>
      <c r="UOV35" s="84"/>
      <c r="UOW35" s="84"/>
      <c r="UOX35" s="84"/>
      <c r="UOY35" s="84"/>
      <c r="UOZ35" s="84"/>
      <c r="UPA35" s="84"/>
      <c r="UPB35" s="84"/>
      <c r="UPC35" s="84"/>
      <c r="UPD35" s="84"/>
      <c r="UPE35" s="84"/>
      <c r="UPF35" s="84"/>
      <c r="UPG35" s="84"/>
      <c r="UPH35" s="84"/>
      <c r="UPI35" s="84"/>
      <c r="UPJ35" s="84"/>
      <c r="UPK35" s="84"/>
      <c r="UPL35" s="84"/>
      <c r="UPM35" s="84"/>
      <c r="UPN35" s="84"/>
      <c r="UPO35" s="84"/>
      <c r="UPP35" s="84"/>
      <c r="UPQ35" s="84"/>
      <c r="UPR35" s="84"/>
      <c r="UPS35" s="84"/>
      <c r="UPT35" s="84"/>
      <c r="UPU35" s="84"/>
      <c r="UPV35" s="84"/>
      <c r="UPW35" s="84"/>
      <c r="UPX35" s="84"/>
      <c r="UPY35" s="84"/>
      <c r="UPZ35" s="84"/>
      <c r="UQA35" s="84"/>
      <c r="UQB35" s="84"/>
      <c r="UQC35" s="84"/>
      <c r="UQD35" s="84"/>
      <c r="UQE35" s="84"/>
      <c r="UQF35" s="84"/>
      <c r="UQG35" s="84"/>
      <c r="UQH35" s="84"/>
      <c r="UQI35" s="84"/>
      <c r="UQJ35" s="84"/>
      <c r="UQK35" s="84"/>
      <c r="UQL35" s="84"/>
      <c r="UQM35" s="84"/>
      <c r="UQN35" s="84"/>
      <c r="UQO35" s="84"/>
      <c r="UQP35" s="84"/>
      <c r="UQQ35" s="84"/>
      <c r="UQR35" s="84"/>
      <c r="UQS35" s="84"/>
      <c r="UQT35" s="84"/>
      <c r="UQU35" s="84"/>
      <c r="UQV35" s="84"/>
      <c r="UQW35" s="84"/>
      <c r="UQX35" s="84"/>
      <c r="UQY35" s="84"/>
      <c r="UQZ35" s="84"/>
      <c r="URA35" s="84"/>
      <c r="URB35" s="84"/>
      <c r="URC35" s="84"/>
      <c r="URD35" s="84"/>
      <c r="URE35" s="84"/>
      <c r="URF35" s="84"/>
      <c r="URG35" s="84"/>
      <c r="URH35" s="84"/>
      <c r="URI35" s="84"/>
      <c r="URJ35" s="84"/>
      <c r="URK35" s="84"/>
      <c r="URL35" s="84"/>
      <c r="URM35" s="84"/>
      <c r="URN35" s="84"/>
      <c r="URO35" s="84"/>
      <c r="URP35" s="84"/>
      <c r="URQ35" s="84"/>
      <c r="URR35" s="84"/>
      <c r="URS35" s="84"/>
      <c r="URT35" s="84"/>
      <c r="URU35" s="84"/>
      <c r="URV35" s="84"/>
      <c r="URW35" s="84"/>
      <c r="URX35" s="84"/>
      <c r="URY35" s="84"/>
      <c r="URZ35" s="84"/>
      <c r="USA35" s="84"/>
      <c r="USB35" s="84"/>
      <c r="USC35" s="84"/>
      <c r="USD35" s="84"/>
      <c r="USE35" s="84"/>
      <c r="USF35" s="84"/>
      <c r="USG35" s="84"/>
      <c r="USH35" s="84"/>
      <c r="USI35" s="84"/>
      <c r="USJ35" s="84"/>
      <c r="USK35" s="84"/>
      <c r="USL35" s="84"/>
      <c r="USM35" s="84"/>
      <c r="USN35" s="84"/>
      <c r="USO35" s="84"/>
      <c r="USP35" s="84"/>
      <c r="USQ35" s="84"/>
      <c r="USR35" s="84"/>
      <c r="USS35" s="84"/>
      <c r="UST35" s="84"/>
      <c r="USU35" s="84"/>
      <c r="USV35" s="84"/>
      <c r="USW35" s="84"/>
      <c r="USX35" s="84"/>
      <c r="USY35" s="84"/>
      <c r="USZ35" s="84"/>
      <c r="UTA35" s="84"/>
      <c r="UTB35" s="84"/>
      <c r="UTC35" s="84"/>
      <c r="UTD35" s="84"/>
      <c r="UTE35" s="84"/>
      <c r="UTF35" s="84"/>
      <c r="UTG35" s="84"/>
      <c r="UTH35" s="84"/>
      <c r="UTI35" s="84"/>
      <c r="UTJ35" s="84"/>
      <c r="UTK35" s="84"/>
      <c r="UTL35" s="84"/>
      <c r="UTM35" s="84"/>
      <c r="UTN35" s="84"/>
      <c r="UTO35" s="84"/>
      <c r="UTP35" s="84"/>
      <c r="UTQ35" s="84"/>
      <c r="UTR35" s="84"/>
      <c r="UTS35" s="84"/>
      <c r="UTT35" s="84"/>
      <c r="UTU35" s="84"/>
      <c r="UTV35" s="84"/>
      <c r="UTW35" s="84"/>
      <c r="UTX35" s="84"/>
      <c r="UTY35" s="84"/>
      <c r="UTZ35" s="84"/>
      <c r="UUA35" s="84"/>
      <c r="UUB35" s="84"/>
      <c r="UUC35" s="84"/>
      <c r="UUD35" s="84"/>
      <c r="UUE35" s="84"/>
      <c r="UUF35" s="84"/>
      <c r="UUG35" s="84"/>
      <c r="UUH35" s="84"/>
      <c r="UUI35" s="84"/>
      <c r="UUJ35" s="84"/>
      <c r="UUK35" s="84"/>
      <c r="UUL35" s="84"/>
      <c r="UUM35" s="84"/>
      <c r="UUN35" s="84"/>
      <c r="UUO35" s="84"/>
      <c r="UUP35" s="84"/>
      <c r="UUQ35" s="84"/>
      <c r="UUR35" s="84"/>
      <c r="UUS35" s="84"/>
      <c r="UUT35" s="84"/>
      <c r="UUU35" s="84"/>
      <c r="UUV35" s="84"/>
      <c r="UUW35" s="84"/>
      <c r="UUX35" s="84"/>
      <c r="UUY35" s="84"/>
      <c r="UUZ35" s="84"/>
      <c r="UVA35" s="84"/>
      <c r="UVB35" s="84"/>
      <c r="UVC35" s="84"/>
      <c r="UVD35" s="84"/>
      <c r="UVE35" s="84"/>
      <c r="UVF35" s="84"/>
      <c r="UVG35" s="84"/>
      <c r="UVH35" s="84"/>
      <c r="UVI35" s="84"/>
      <c r="UVJ35" s="84"/>
      <c r="UVK35" s="84"/>
      <c r="UVL35" s="84"/>
      <c r="UVM35" s="84"/>
      <c r="UVN35" s="84"/>
      <c r="UVO35" s="84"/>
      <c r="UVP35" s="84"/>
      <c r="UVQ35" s="84"/>
      <c r="UVR35" s="84"/>
      <c r="UVS35" s="84"/>
      <c r="UVT35" s="84"/>
      <c r="UVU35" s="84"/>
      <c r="UVV35" s="84"/>
      <c r="UVW35" s="84"/>
      <c r="UVX35" s="84"/>
      <c r="UVY35" s="84"/>
      <c r="UVZ35" s="84"/>
      <c r="UWA35" s="84"/>
      <c r="UWB35" s="84"/>
      <c r="UWC35" s="84"/>
      <c r="UWD35" s="84"/>
      <c r="UWE35" s="84"/>
      <c r="UWF35" s="84"/>
      <c r="UWG35" s="84"/>
      <c r="UWH35" s="84"/>
      <c r="UWI35" s="84"/>
      <c r="UWJ35" s="84"/>
      <c r="UWK35" s="84"/>
      <c r="UWL35" s="84"/>
      <c r="UWM35" s="84"/>
      <c r="UWN35" s="84"/>
      <c r="UWO35" s="84"/>
      <c r="UWP35" s="84"/>
      <c r="UWQ35" s="84"/>
      <c r="UWR35" s="84"/>
      <c r="UWS35" s="84"/>
      <c r="UWT35" s="84"/>
      <c r="UWU35" s="84"/>
      <c r="UWV35" s="84"/>
      <c r="UWW35" s="84"/>
      <c r="UWX35" s="84"/>
      <c r="UWY35" s="84"/>
      <c r="UWZ35" s="84"/>
      <c r="UXA35" s="84"/>
      <c r="UXB35" s="84"/>
      <c r="UXC35" s="84"/>
      <c r="UXD35" s="84"/>
      <c r="UXE35" s="84"/>
      <c r="UXF35" s="84"/>
      <c r="UXG35" s="84"/>
      <c r="UXH35" s="84"/>
      <c r="UXI35" s="84"/>
      <c r="UXJ35" s="84"/>
      <c r="UXK35" s="84"/>
      <c r="UXL35" s="84"/>
      <c r="UXM35" s="84"/>
      <c r="UXN35" s="84"/>
      <c r="UXO35" s="84"/>
      <c r="UXP35" s="84"/>
      <c r="UXQ35" s="84"/>
      <c r="UXR35" s="84"/>
      <c r="UXS35" s="84"/>
      <c r="UXT35" s="84"/>
      <c r="UXU35" s="84"/>
      <c r="UXV35" s="84"/>
      <c r="UXW35" s="84"/>
      <c r="UXX35" s="84"/>
      <c r="UXY35" s="84"/>
      <c r="UXZ35" s="84"/>
      <c r="UYA35" s="84"/>
      <c r="UYB35" s="84"/>
      <c r="UYC35" s="84"/>
      <c r="UYD35" s="84"/>
      <c r="UYE35" s="84"/>
      <c r="UYF35" s="84"/>
      <c r="UYG35" s="84"/>
      <c r="UYH35" s="84"/>
      <c r="UYI35" s="84"/>
      <c r="UYJ35" s="84"/>
      <c r="UYK35" s="84"/>
      <c r="UYL35" s="84"/>
      <c r="UYM35" s="84"/>
      <c r="UYN35" s="84"/>
      <c r="UYO35" s="84"/>
      <c r="UYP35" s="84"/>
      <c r="UYQ35" s="84"/>
      <c r="UYR35" s="84"/>
      <c r="UYS35" s="84"/>
      <c r="UYT35" s="84"/>
      <c r="UYU35" s="84"/>
      <c r="UYV35" s="84"/>
      <c r="UYW35" s="84"/>
      <c r="UYX35" s="84"/>
      <c r="UYY35" s="84"/>
      <c r="UYZ35" s="84"/>
      <c r="UZA35" s="84"/>
      <c r="UZB35" s="84"/>
      <c r="UZC35" s="84"/>
      <c r="UZD35" s="84"/>
      <c r="UZE35" s="84"/>
      <c r="UZF35" s="84"/>
      <c r="UZG35" s="84"/>
      <c r="UZH35" s="84"/>
      <c r="UZI35" s="84"/>
      <c r="UZJ35" s="84"/>
      <c r="UZK35" s="84"/>
      <c r="UZL35" s="84"/>
      <c r="UZM35" s="84"/>
      <c r="UZN35" s="84"/>
      <c r="UZO35" s="84"/>
      <c r="UZP35" s="84"/>
      <c r="UZQ35" s="84"/>
      <c r="UZR35" s="84"/>
      <c r="UZS35" s="84"/>
      <c r="UZT35" s="84"/>
      <c r="UZU35" s="84"/>
      <c r="UZV35" s="84"/>
      <c r="UZW35" s="84"/>
      <c r="UZX35" s="84"/>
      <c r="UZY35" s="84"/>
      <c r="UZZ35" s="84"/>
      <c r="VAA35" s="84"/>
      <c r="VAB35" s="84"/>
      <c r="VAC35" s="84"/>
      <c r="VAD35" s="84"/>
      <c r="VAE35" s="84"/>
      <c r="VAF35" s="84"/>
      <c r="VAG35" s="84"/>
      <c r="VAH35" s="84"/>
      <c r="VAI35" s="84"/>
      <c r="VAJ35" s="84"/>
      <c r="VAK35" s="84"/>
      <c r="VAL35" s="84"/>
      <c r="VAM35" s="84"/>
      <c r="VAN35" s="84"/>
      <c r="VAO35" s="84"/>
      <c r="VAP35" s="84"/>
      <c r="VAQ35" s="84"/>
      <c r="VAR35" s="84"/>
      <c r="VAS35" s="84"/>
      <c r="VAT35" s="84"/>
      <c r="VAU35" s="84"/>
      <c r="VAV35" s="84"/>
      <c r="VAW35" s="84"/>
      <c r="VAX35" s="84"/>
      <c r="VAY35" s="84"/>
      <c r="VAZ35" s="84"/>
      <c r="VBA35" s="84"/>
      <c r="VBB35" s="84"/>
      <c r="VBC35" s="84"/>
      <c r="VBD35" s="84"/>
      <c r="VBE35" s="84"/>
      <c r="VBF35" s="84"/>
      <c r="VBG35" s="84"/>
      <c r="VBH35" s="84"/>
      <c r="VBI35" s="84"/>
      <c r="VBJ35" s="84"/>
      <c r="VBK35" s="84"/>
      <c r="VBL35" s="84"/>
      <c r="VBM35" s="84"/>
      <c r="VBN35" s="84"/>
      <c r="VBO35" s="84"/>
      <c r="VBP35" s="84"/>
      <c r="VBQ35" s="84"/>
      <c r="VBR35" s="84"/>
      <c r="VBS35" s="84"/>
      <c r="VBT35" s="84"/>
      <c r="VBU35" s="84"/>
      <c r="VBV35" s="84"/>
      <c r="VBW35" s="84"/>
      <c r="VBX35" s="84"/>
      <c r="VBY35" s="84"/>
      <c r="VBZ35" s="84"/>
      <c r="VCA35" s="84"/>
      <c r="VCB35" s="84"/>
      <c r="VCC35" s="84"/>
      <c r="VCD35" s="84"/>
      <c r="VCE35" s="84"/>
      <c r="VCF35" s="84"/>
      <c r="VCG35" s="84"/>
      <c r="VCH35" s="84"/>
      <c r="VCI35" s="84"/>
      <c r="VCJ35" s="84"/>
      <c r="VCK35" s="84"/>
      <c r="VCL35" s="84"/>
      <c r="VCM35" s="84"/>
      <c r="VCN35" s="84"/>
      <c r="VCO35" s="84"/>
      <c r="VCP35" s="84"/>
      <c r="VCQ35" s="84"/>
      <c r="VCR35" s="84"/>
      <c r="VCS35" s="84"/>
      <c r="VCT35" s="84"/>
      <c r="VCU35" s="84"/>
      <c r="VCV35" s="84"/>
      <c r="VCW35" s="84"/>
      <c r="VCX35" s="84"/>
      <c r="VCY35" s="84"/>
      <c r="VCZ35" s="84"/>
      <c r="VDA35" s="84"/>
      <c r="VDB35" s="84"/>
      <c r="VDC35" s="84"/>
      <c r="VDD35" s="84"/>
      <c r="VDE35" s="84"/>
      <c r="VDF35" s="84"/>
      <c r="VDG35" s="84"/>
      <c r="VDH35" s="84"/>
      <c r="VDI35" s="84"/>
      <c r="VDJ35" s="84"/>
      <c r="VDK35" s="84"/>
      <c r="VDL35" s="84"/>
      <c r="VDM35" s="84"/>
      <c r="VDN35" s="84"/>
      <c r="VDO35" s="84"/>
      <c r="VDP35" s="84"/>
      <c r="VDQ35" s="84"/>
      <c r="VDR35" s="84"/>
      <c r="VDS35" s="84"/>
      <c r="VDT35" s="84"/>
      <c r="VDU35" s="84"/>
      <c r="VDV35" s="84"/>
      <c r="VDW35" s="84"/>
      <c r="VDX35" s="84"/>
      <c r="VDY35" s="84"/>
      <c r="VDZ35" s="84"/>
      <c r="VEA35" s="84"/>
      <c r="VEB35" s="84"/>
      <c r="VEC35" s="84"/>
      <c r="VED35" s="84"/>
      <c r="VEE35" s="84"/>
      <c r="VEF35" s="84"/>
      <c r="VEG35" s="84"/>
      <c r="VEH35" s="84"/>
      <c r="VEI35" s="84"/>
      <c r="VEJ35" s="84"/>
      <c r="VEK35" s="84"/>
      <c r="VEL35" s="84"/>
      <c r="VEM35" s="84"/>
      <c r="VEN35" s="84"/>
      <c r="VEO35" s="84"/>
      <c r="VEP35" s="84"/>
      <c r="VEQ35" s="84"/>
      <c r="VER35" s="84"/>
      <c r="VES35" s="84"/>
      <c r="VET35" s="84"/>
      <c r="VEU35" s="84"/>
      <c r="VEV35" s="84"/>
      <c r="VEW35" s="84"/>
      <c r="VEX35" s="84"/>
      <c r="VEY35" s="84"/>
      <c r="VEZ35" s="84"/>
      <c r="VFA35" s="84"/>
      <c r="VFB35" s="84"/>
      <c r="VFC35" s="84"/>
      <c r="VFD35" s="84"/>
      <c r="VFE35" s="84"/>
      <c r="VFF35" s="84"/>
      <c r="VFG35" s="84"/>
      <c r="VFH35" s="84"/>
      <c r="VFI35" s="84"/>
      <c r="VFJ35" s="84"/>
      <c r="VFK35" s="84"/>
      <c r="VFL35" s="84"/>
      <c r="VFM35" s="84"/>
      <c r="VFN35" s="84"/>
      <c r="VFO35" s="84"/>
      <c r="VFP35" s="84"/>
      <c r="VFQ35" s="84"/>
      <c r="VFR35" s="84"/>
      <c r="VFS35" s="84"/>
      <c r="VFT35" s="84"/>
      <c r="VFU35" s="84"/>
      <c r="VFV35" s="84"/>
      <c r="VFW35" s="84"/>
      <c r="VFX35" s="84"/>
      <c r="VFY35" s="84"/>
      <c r="VFZ35" s="84"/>
      <c r="VGA35" s="84"/>
      <c r="VGB35" s="84"/>
      <c r="VGC35" s="84"/>
      <c r="VGD35" s="84"/>
      <c r="VGE35" s="84"/>
      <c r="VGF35" s="84"/>
      <c r="VGG35" s="84"/>
      <c r="VGH35" s="84"/>
      <c r="VGI35" s="84"/>
      <c r="VGJ35" s="84"/>
      <c r="VGK35" s="84"/>
      <c r="VGL35" s="84"/>
      <c r="VGM35" s="84"/>
      <c r="VGN35" s="84"/>
      <c r="VGO35" s="84"/>
      <c r="VGP35" s="84"/>
      <c r="VGQ35" s="84"/>
      <c r="VGR35" s="84"/>
      <c r="VGS35" s="84"/>
      <c r="VGT35" s="84"/>
      <c r="VGU35" s="84"/>
      <c r="VGV35" s="84"/>
      <c r="VGW35" s="84"/>
      <c r="VGX35" s="84"/>
      <c r="VGY35" s="84"/>
      <c r="VGZ35" s="84"/>
      <c r="VHA35" s="84"/>
      <c r="VHB35" s="84"/>
      <c r="VHC35" s="84"/>
      <c r="VHD35" s="84"/>
      <c r="VHE35" s="84"/>
      <c r="VHF35" s="84"/>
      <c r="VHG35" s="84"/>
      <c r="VHH35" s="84"/>
      <c r="VHI35" s="84"/>
      <c r="VHJ35" s="84"/>
      <c r="VHK35" s="84"/>
      <c r="VHL35" s="84"/>
      <c r="VHM35" s="84"/>
      <c r="VHN35" s="84"/>
      <c r="VHO35" s="84"/>
      <c r="VHP35" s="84"/>
      <c r="VHQ35" s="84"/>
      <c r="VHR35" s="84"/>
      <c r="VHS35" s="84"/>
      <c r="VHT35" s="84"/>
      <c r="VHU35" s="84"/>
      <c r="VHV35" s="84"/>
      <c r="VHW35" s="84"/>
      <c r="VHX35" s="84"/>
      <c r="VHY35" s="84"/>
      <c r="VHZ35" s="84"/>
      <c r="VIA35" s="84"/>
      <c r="VIB35" s="84"/>
      <c r="VIC35" s="84"/>
      <c r="VID35" s="84"/>
      <c r="VIE35" s="84"/>
      <c r="VIF35" s="84"/>
      <c r="VIG35" s="84"/>
      <c r="VIH35" s="84"/>
      <c r="VII35" s="84"/>
      <c r="VIJ35" s="84"/>
      <c r="VIK35" s="84"/>
      <c r="VIL35" s="84"/>
      <c r="VIM35" s="84"/>
      <c r="VIN35" s="84"/>
      <c r="VIO35" s="84"/>
      <c r="VIP35" s="84"/>
      <c r="VIQ35" s="84"/>
      <c r="VIR35" s="84"/>
      <c r="VIS35" s="84"/>
      <c r="VIT35" s="84"/>
      <c r="VIU35" s="84"/>
      <c r="VIV35" s="84"/>
      <c r="VIW35" s="84"/>
      <c r="VIX35" s="84"/>
      <c r="VIY35" s="84"/>
      <c r="VIZ35" s="84"/>
      <c r="VJA35" s="84"/>
      <c r="VJB35" s="84"/>
      <c r="VJC35" s="84"/>
      <c r="VJD35" s="84"/>
      <c r="VJE35" s="84"/>
      <c r="VJF35" s="84"/>
      <c r="VJG35" s="84"/>
      <c r="VJH35" s="84"/>
      <c r="VJI35" s="84"/>
      <c r="VJJ35" s="84"/>
      <c r="VJK35" s="84"/>
      <c r="VJL35" s="84"/>
      <c r="VJM35" s="84"/>
      <c r="VJN35" s="84"/>
      <c r="VJO35" s="84"/>
      <c r="VJP35" s="84"/>
      <c r="VJQ35" s="84"/>
      <c r="VJR35" s="84"/>
      <c r="VJS35" s="84"/>
      <c r="VJT35" s="84"/>
      <c r="VJU35" s="84"/>
      <c r="VJV35" s="84"/>
      <c r="VJW35" s="84"/>
      <c r="VJX35" s="84"/>
      <c r="VJY35" s="84"/>
      <c r="VJZ35" s="84"/>
      <c r="VKA35" s="84"/>
      <c r="VKB35" s="84"/>
      <c r="VKC35" s="84"/>
      <c r="VKD35" s="84"/>
      <c r="VKE35" s="84"/>
      <c r="VKF35" s="84"/>
      <c r="VKG35" s="84"/>
      <c r="VKH35" s="84"/>
      <c r="VKI35" s="84"/>
      <c r="VKJ35" s="84"/>
      <c r="VKK35" s="84"/>
      <c r="VKL35" s="84"/>
      <c r="VKM35" s="84"/>
      <c r="VKN35" s="84"/>
      <c r="VKO35" s="84"/>
      <c r="VKP35" s="84"/>
      <c r="VKQ35" s="84"/>
      <c r="VKR35" s="84"/>
      <c r="VKS35" s="84"/>
      <c r="VKT35" s="84"/>
      <c r="VKU35" s="84"/>
      <c r="VKV35" s="84"/>
      <c r="VKW35" s="84"/>
      <c r="VKX35" s="84"/>
      <c r="VKY35" s="84"/>
      <c r="VKZ35" s="84"/>
      <c r="VLA35" s="84"/>
      <c r="VLB35" s="84"/>
      <c r="VLC35" s="84"/>
      <c r="VLD35" s="84"/>
      <c r="VLE35" s="84"/>
      <c r="VLF35" s="84"/>
      <c r="VLG35" s="84"/>
      <c r="VLH35" s="84"/>
      <c r="VLI35" s="84"/>
      <c r="VLJ35" s="84"/>
      <c r="VLK35" s="84"/>
      <c r="VLL35" s="84"/>
      <c r="VLM35" s="84"/>
      <c r="VLN35" s="84"/>
      <c r="VLO35" s="84"/>
      <c r="VLP35" s="84"/>
      <c r="VLQ35" s="84"/>
      <c r="VLR35" s="84"/>
      <c r="VLS35" s="84"/>
      <c r="VLT35" s="84"/>
      <c r="VLU35" s="84"/>
      <c r="VLV35" s="84"/>
      <c r="VLW35" s="84"/>
      <c r="VLX35" s="84"/>
      <c r="VLY35" s="84"/>
      <c r="VLZ35" s="84"/>
      <c r="VMA35" s="84"/>
      <c r="VMB35" s="84"/>
      <c r="VMC35" s="84"/>
      <c r="VMD35" s="84"/>
      <c r="VME35" s="84"/>
      <c r="VMF35" s="84"/>
      <c r="VMG35" s="84"/>
      <c r="VMH35" s="84"/>
      <c r="VMI35" s="84"/>
      <c r="VMJ35" s="84"/>
      <c r="VMK35" s="84"/>
      <c r="VML35" s="84"/>
      <c r="VMM35" s="84"/>
      <c r="VMN35" s="84"/>
      <c r="VMO35" s="84"/>
      <c r="VMP35" s="84"/>
      <c r="VMQ35" s="84"/>
      <c r="VMR35" s="84"/>
      <c r="VMS35" s="84"/>
      <c r="VMT35" s="84"/>
      <c r="VMU35" s="84"/>
      <c r="VMV35" s="84"/>
      <c r="VMW35" s="84"/>
      <c r="VMX35" s="84"/>
      <c r="VMY35" s="84"/>
      <c r="VMZ35" s="84"/>
      <c r="VNA35" s="84"/>
      <c r="VNB35" s="84"/>
      <c r="VNC35" s="84"/>
      <c r="VND35" s="84"/>
      <c r="VNE35" s="84"/>
      <c r="VNF35" s="84"/>
      <c r="VNG35" s="84"/>
      <c r="VNH35" s="84"/>
      <c r="VNI35" s="84"/>
      <c r="VNJ35" s="84"/>
      <c r="VNK35" s="84"/>
      <c r="VNL35" s="84"/>
      <c r="VNM35" s="84"/>
      <c r="VNN35" s="84"/>
      <c r="VNO35" s="84"/>
      <c r="VNP35" s="84"/>
      <c r="VNQ35" s="84"/>
      <c r="VNR35" s="84"/>
      <c r="VNS35" s="84"/>
      <c r="VNT35" s="84"/>
      <c r="VNU35" s="84"/>
      <c r="VNV35" s="84"/>
      <c r="VNW35" s="84"/>
      <c r="VNX35" s="84"/>
      <c r="VNY35" s="84"/>
      <c r="VNZ35" s="84"/>
      <c r="VOA35" s="84"/>
      <c r="VOB35" s="84"/>
      <c r="VOC35" s="84"/>
      <c r="VOD35" s="84"/>
      <c r="VOE35" s="84"/>
      <c r="VOF35" s="84"/>
      <c r="VOG35" s="84"/>
      <c r="VOH35" s="84"/>
      <c r="VOI35" s="84"/>
      <c r="VOJ35" s="84"/>
      <c r="VOK35" s="84"/>
      <c r="VOL35" s="84"/>
      <c r="VOM35" s="84"/>
      <c r="VON35" s="84"/>
      <c r="VOO35" s="84"/>
      <c r="VOP35" s="84"/>
      <c r="VOQ35" s="84"/>
      <c r="VOR35" s="84"/>
      <c r="VOS35" s="84"/>
      <c r="VOT35" s="84"/>
      <c r="VOU35" s="84"/>
      <c r="VOV35" s="84"/>
      <c r="VOW35" s="84"/>
      <c r="VOX35" s="84"/>
      <c r="VOY35" s="84"/>
      <c r="VOZ35" s="84"/>
      <c r="VPA35" s="84"/>
      <c r="VPB35" s="84"/>
      <c r="VPC35" s="84"/>
      <c r="VPD35" s="84"/>
      <c r="VPE35" s="84"/>
      <c r="VPF35" s="84"/>
      <c r="VPG35" s="84"/>
      <c r="VPH35" s="84"/>
      <c r="VPI35" s="84"/>
      <c r="VPJ35" s="84"/>
      <c r="VPK35" s="84"/>
      <c r="VPL35" s="84"/>
      <c r="VPM35" s="84"/>
      <c r="VPN35" s="84"/>
      <c r="VPO35" s="84"/>
      <c r="VPP35" s="84"/>
      <c r="VPQ35" s="84"/>
      <c r="VPR35" s="84"/>
      <c r="VPS35" s="84"/>
      <c r="VPT35" s="84"/>
      <c r="VPU35" s="84"/>
      <c r="VPV35" s="84"/>
      <c r="VPW35" s="84"/>
      <c r="VPX35" s="84"/>
      <c r="VPY35" s="84"/>
      <c r="VPZ35" s="84"/>
      <c r="VQA35" s="84"/>
      <c r="VQB35" s="84"/>
      <c r="VQC35" s="84"/>
      <c r="VQD35" s="84"/>
      <c r="VQE35" s="84"/>
      <c r="VQF35" s="84"/>
      <c r="VQG35" s="84"/>
      <c r="VQH35" s="84"/>
      <c r="VQI35" s="84"/>
      <c r="VQJ35" s="84"/>
      <c r="VQK35" s="84"/>
      <c r="VQL35" s="84"/>
      <c r="VQM35" s="84"/>
      <c r="VQN35" s="84"/>
      <c r="VQO35" s="84"/>
      <c r="VQP35" s="84"/>
      <c r="VQQ35" s="84"/>
      <c r="VQR35" s="84"/>
      <c r="VQS35" s="84"/>
      <c r="VQT35" s="84"/>
      <c r="VQU35" s="84"/>
      <c r="VQV35" s="84"/>
      <c r="VQW35" s="84"/>
      <c r="VQX35" s="84"/>
      <c r="VQY35" s="84"/>
      <c r="VQZ35" s="84"/>
      <c r="VRA35" s="84"/>
      <c r="VRB35" s="84"/>
      <c r="VRC35" s="84"/>
      <c r="VRD35" s="84"/>
      <c r="VRE35" s="84"/>
      <c r="VRF35" s="84"/>
      <c r="VRG35" s="84"/>
      <c r="VRH35" s="84"/>
      <c r="VRI35" s="84"/>
      <c r="VRJ35" s="84"/>
      <c r="VRK35" s="84"/>
      <c r="VRL35" s="84"/>
      <c r="VRM35" s="84"/>
      <c r="VRN35" s="84"/>
      <c r="VRO35" s="84"/>
      <c r="VRP35" s="84"/>
      <c r="VRQ35" s="84"/>
      <c r="VRR35" s="84"/>
      <c r="VRS35" s="84"/>
      <c r="VRT35" s="84"/>
      <c r="VRU35" s="84"/>
      <c r="VRV35" s="84"/>
      <c r="VRW35" s="84"/>
      <c r="VRX35" s="84"/>
      <c r="VRY35" s="84"/>
      <c r="VRZ35" s="84"/>
      <c r="VSA35" s="84"/>
      <c r="VSB35" s="84"/>
      <c r="VSC35" s="84"/>
      <c r="VSD35" s="84"/>
      <c r="VSE35" s="84"/>
      <c r="VSF35" s="84"/>
      <c r="VSG35" s="84"/>
      <c r="VSH35" s="84"/>
      <c r="VSI35" s="84"/>
      <c r="VSJ35" s="84"/>
      <c r="VSK35" s="84"/>
      <c r="VSL35" s="84"/>
      <c r="VSM35" s="84"/>
      <c r="VSN35" s="84"/>
      <c r="VSO35" s="84"/>
      <c r="VSP35" s="84"/>
      <c r="VSQ35" s="84"/>
      <c r="VSR35" s="84"/>
      <c r="VSS35" s="84"/>
      <c r="VST35" s="84"/>
      <c r="VSU35" s="84"/>
      <c r="VSV35" s="84"/>
      <c r="VSW35" s="84"/>
      <c r="VSX35" s="84"/>
      <c r="VSY35" s="84"/>
      <c r="VSZ35" s="84"/>
      <c r="VTA35" s="84"/>
      <c r="VTB35" s="84"/>
      <c r="VTC35" s="84"/>
      <c r="VTD35" s="84"/>
      <c r="VTE35" s="84"/>
      <c r="VTF35" s="84"/>
      <c r="VTG35" s="84"/>
      <c r="VTH35" s="84"/>
      <c r="VTI35" s="84"/>
      <c r="VTJ35" s="84"/>
      <c r="VTK35" s="84"/>
      <c r="VTL35" s="84"/>
      <c r="VTM35" s="84"/>
      <c r="VTN35" s="84"/>
      <c r="VTO35" s="84"/>
      <c r="VTP35" s="84"/>
      <c r="VTQ35" s="84"/>
      <c r="VTR35" s="84"/>
      <c r="VTS35" s="84"/>
      <c r="VTT35" s="84"/>
      <c r="VTU35" s="84"/>
      <c r="VTV35" s="84"/>
      <c r="VTW35" s="84"/>
      <c r="VTX35" s="84"/>
      <c r="VTY35" s="84"/>
      <c r="VTZ35" s="84"/>
      <c r="VUA35" s="84"/>
      <c r="VUB35" s="84"/>
      <c r="VUC35" s="84"/>
      <c r="VUD35" s="84"/>
      <c r="VUE35" s="84"/>
      <c r="VUF35" s="84"/>
      <c r="VUG35" s="84"/>
      <c r="VUH35" s="84"/>
      <c r="VUI35" s="84"/>
      <c r="VUJ35" s="84"/>
      <c r="VUK35" s="84"/>
      <c r="VUL35" s="84"/>
      <c r="VUM35" s="84"/>
      <c r="VUN35" s="84"/>
      <c r="VUO35" s="84"/>
      <c r="VUP35" s="84"/>
      <c r="VUQ35" s="84"/>
      <c r="VUR35" s="84"/>
      <c r="VUS35" s="84"/>
      <c r="VUT35" s="84"/>
      <c r="VUU35" s="84"/>
      <c r="VUV35" s="84"/>
      <c r="VUW35" s="84"/>
      <c r="VUX35" s="84"/>
      <c r="VUY35" s="84"/>
      <c r="VUZ35" s="84"/>
      <c r="VVA35" s="84"/>
      <c r="VVB35" s="84"/>
      <c r="VVC35" s="84"/>
      <c r="VVD35" s="84"/>
      <c r="VVE35" s="84"/>
      <c r="VVF35" s="84"/>
      <c r="VVG35" s="84"/>
      <c r="VVH35" s="84"/>
      <c r="VVI35" s="84"/>
      <c r="VVJ35" s="84"/>
      <c r="VVK35" s="84"/>
      <c r="VVL35" s="84"/>
      <c r="VVM35" s="84"/>
      <c r="VVN35" s="84"/>
      <c r="VVO35" s="84"/>
      <c r="VVP35" s="84"/>
      <c r="VVQ35" s="84"/>
      <c r="VVR35" s="84"/>
      <c r="VVS35" s="84"/>
      <c r="VVT35" s="84"/>
      <c r="VVU35" s="84"/>
      <c r="VVV35" s="84"/>
      <c r="VVW35" s="84"/>
      <c r="VVX35" s="84"/>
      <c r="VVY35" s="84"/>
      <c r="VVZ35" s="84"/>
      <c r="VWA35" s="84"/>
      <c r="VWB35" s="84"/>
      <c r="VWC35" s="84"/>
      <c r="VWD35" s="84"/>
      <c r="VWE35" s="84"/>
      <c r="VWF35" s="84"/>
      <c r="VWG35" s="84"/>
      <c r="VWH35" s="84"/>
      <c r="VWI35" s="84"/>
      <c r="VWJ35" s="84"/>
      <c r="VWK35" s="84"/>
      <c r="VWL35" s="84"/>
      <c r="VWM35" s="84"/>
      <c r="VWN35" s="84"/>
      <c r="VWO35" s="84"/>
      <c r="VWP35" s="84"/>
      <c r="VWQ35" s="84"/>
      <c r="VWR35" s="84"/>
      <c r="VWS35" s="84"/>
      <c r="VWT35" s="84"/>
      <c r="VWU35" s="84"/>
      <c r="VWV35" s="84"/>
      <c r="VWW35" s="84"/>
      <c r="VWX35" s="84"/>
      <c r="VWY35" s="84"/>
      <c r="VWZ35" s="84"/>
      <c r="VXA35" s="84"/>
      <c r="VXB35" s="84"/>
      <c r="VXC35" s="84"/>
      <c r="VXD35" s="84"/>
      <c r="VXE35" s="84"/>
      <c r="VXF35" s="84"/>
      <c r="VXG35" s="84"/>
      <c r="VXH35" s="84"/>
      <c r="VXI35" s="84"/>
      <c r="VXJ35" s="84"/>
      <c r="VXK35" s="84"/>
      <c r="VXL35" s="84"/>
      <c r="VXM35" s="84"/>
      <c r="VXN35" s="84"/>
      <c r="VXO35" s="84"/>
      <c r="VXP35" s="84"/>
      <c r="VXQ35" s="84"/>
      <c r="VXR35" s="84"/>
      <c r="VXS35" s="84"/>
      <c r="VXT35" s="84"/>
      <c r="VXU35" s="84"/>
      <c r="VXV35" s="84"/>
      <c r="VXW35" s="84"/>
      <c r="VXX35" s="84"/>
      <c r="VXY35" s="84"/>
      <c r="VXZ35" s="84"/>
      <c r="VYA35" s="84"/>
      <c r="VYB35" s="84"/>
      <c r="VYC35" s="84"/>
      <c r="VYD35" s="84"/>
      <c r="VYE35" s="84"/>
      <c r="VYF35" s="84"/>
      <c r="VYG35" s="84"/>
      <c r="VYH35" s="84"/>
      <c r="VYI35" s="84"/>
      <c r="VYJ35" s="84"/>
      <c r="VYK35" s="84"/>
      <c r="VYL35" s="84"/>
      <c r="VYM35" s="84"/>
      <c r="VYN35" s="84"/>
      <c r="VYO35" s="84"/>
      <c r="VYP35" s="84"/>
      <c r="VYQ35" s="84"/>
      <c r="VYR35" s="84"/>
      <c r="VYS35" s="84"/>
      <c r="VYT35" s="84"/>
      <c r="VYU35" s="84"/>
      <c r="VYV35" s="84"/>
      <c r="VYW35" s="84"/>
      <c r="VYX35" s="84"/>
      <c r="VYY35" s="84"/>
      <c r="VYZ35" s="84"/>
      <c r="VZA35" s="84"/>
      <c r="VZB35" s="84"/>
      <c r="VZC35" s="84"/>
      <c r="VZD35" s="84"/>
      <c r="VZE35" s="84"/>
      <c r="VZF35" s="84"/>
      <c r="VZG35" s="84"/>
      <c r="VZH35" s="84"/>
      <c r="VZI35" s="84"/>
      <c r="VZJ35" s="84"/>
      <c r="VZK35" s="84"/>
      <c r="VZL35" s="84"/>
      <c r="VZM35" s="84"/>
      <c r="VZN35" s="84"/>
      <c r="VZO35" s="84"/>
      <c r="VZP35" s="84"/>
      <c r="VZQ35" s="84"/>
      <c r="VZR35" s="84"/>
      <c r="VZS35" s="84"/>
      <c r="VZT35" s="84"/>
      <c r="VZU35" s="84"/>
      <c r="VZV35" s="84"/>
      <c r="VZW35" s="84"/>
      <c r="VZX35" s="84"/>
      <c r="VZY35" s="84"/>
      <c r="VZZ35" s="84"/>
      <c r="WAA35" s="84"/>
      <c r="WAB35" s="84"/>
      <c r="WAC35" s="84"/>
      <c r="WAD35" s="84"/>
      <c r="WAE35" s="84"/>
      <c r="WAF35" s="84"/>
      <c r="WAG35" s="84"/>
      <c r="WAH35" s="84"/>
      <c r="WAI35" s="84"/>
      <c r="WAJ35" s="84"/>
      <c r="WAK35" s="84"/>
      <c r="WAL35" s="84"/>
      <c r="WAM35" s="84"/>
      <c r="WAN35" s="84"/>
      <c r="WAO35" s="84"/>
      <c r="WAP35" s="84"/>
      <c r="WAQ35" s="84"/>
      <c r="WAR35" s="84"/>
      <c r="WAS35" s="84"/>
      <c r="WAT35" s="84"/>
      <c r="WAU35" s="84"/>
      <c r="WAV35" s="84"/>
      <c r="WAW35" s="84"/>
      <c r="WAX35" s="84"/>
      <c r="WAY35" s="84"/>
      <c r="WAZ35" s="84"/>
      <c r="WBA35" s="84"/>
      <c r="WBB35" s="84"/>
      <c r="WBC35" s="84"/>
      <c r="WBD35" s="84"/>
      <c r="WBE35" s="84"/>
      <c r="WBF35" s="84"/>
      <c r="WBG35" s="84"/>
      <c r="WBH35" s="84"/>
      <c r="WBI35" s="84"/>
      <c r="WBJ35" s="84"/>
      <c r="WBK35" s="84"/>
      <c r="WBL35" s="84"/>
      <c r="WBM35" s="84"/>
      <c r="WBN35" s="84"/>
      <c r="WBO35" s="84"/>
      <c r="WBP35" s="84"/>
      <c r="WBQ35" s="84"/>
      <c r="WBR35" s="84"/>
      <c r="WBS35" s="84"/>
      <c r="WBT35" s="84"/>
      <c r="WBU35" s="84"/>
      <c r="WBV35" s="84"/>
      <c r="WBW35" s="84"/>
      <c r="WBX35" s="84"/>
      <c r="WBY35" s="84"/>
      <c r="WBZ35" s="84"/>
      <c r="WCA35" s="84"/>
      <c r="WCB35" s="84"/>
      <c r="WCC35" s="84"/>
      <c r="WCD35" s="84"/>
      <c r="WCE35" s="84"/>
      <c r="WCF35" s="84"/>
      <c r="WCG35" s="84"/>
      <c r="WCH35" s="84"/>
      <c r="WCI35" s="84"/>
      <c r="WCJ35" s="84"/>
      <c r="WCK35" s="84"/>
      <c r="WCL35" s="84"/>
      <c r="WCM35" s="84"/>
      <c r="WCN35" s="84"/>
      <c r="WCO35" s="84"/>
      <c r="WCP35" s="84"/>
      <c r="WCQ35" s="84"/>
      <c r="WCR35" s="84"/>
      <c r="WCS35" s="84"/>
      <c r="WCT35" s="84"/>
      <c r="WCU35" s="84"/>
      <c r="WCV35" s="84"/>
      <c r="WCW35" s="84"/>
      <c r="WCX35" s="84"/>
      <c r="WCY35" s="84"/>
      <c r="WCZ35" s="84"/>
      <c r="WDA35" s="84"/>
      <c r="WDB35" s="84"/>
      <c r="WDC35" s="84"/>
      <c r="WDD35" s="84"/>
      <c r="WDE35" s="84"/>
      <c r="WDF35" s="84"/>
      <c r="WDG35" s="84"/>
      <c r="WDH35" s="84"/>
      <c r="WDI35" s="84"/>
      <c r="WDJ35" s="84"/>
      <c r="WDK35" s="84"/>
      <c r="WDL35" s="84"/>
      <c r="WDM35" s="84"/>
      <c r="WDN35" s="84"/>
      <c r="WDO35" s="84"/>
      <c r="WDP35" s="84"/>
      <c r="WDQ35" s="84"/>
      <c r="WDR35" s="84"/>
      <c r="WDS35" s="84"/>
      <c r="WDT35" s="84"/>
      <c r="WDU35" s="84"/>
      <c r="WDV35" s="84"/>
      <c r="WDW35" s="84"/>
      <c r="WDX35" s="84"/>
      <c r="WDY35" s="84"/>
      <c r="WDZ35" s="84"/>
      <c r="WEA35" s="84"/>
      <c r="WEB35" s="84"/>
      <c r="WEC35" s="84"/>
      <c r="WED35" s="84"/>
      <c r="WEE35" s="84"/>
      <c r="WEF35" s="84"/>
      <c r="WEG35" s="84"/>
      <c r="WEH35" s="84"/>
      <c r="WEI35" s="84"/>
      <c r="WEJ35" s="84"/>
      <c r="WEK35" s="84"/>
      <c r="WEL35" s="84"/>
      <c r="WEM35" s="84"/>
      <c r="WEN35" s="84"/>
      <c r="WEO35" s="84"/>
      <c r="WEP35" s="84"/>
      <c r="WEQ35" s="84"/>
      <c r="WER35" s="84"/>
      <c r="WES35" s="84"/>
      <c r="WET35" s="84"/>
      <c r="WEU35" s="84"/>
      <c r="WEV35" s="84"/>
      <c r="WEW35" s="84"/>
      <c r="WEX35" s="84"/>
      <c r="WEY35" s="84"/>
      <c r="WEZ35" s="84"/>
      <c r="WFA35" s="84"/>
      <c r="WFB35" s="84"/>
      <c r="WFC35" s="84"/>
      <c r="WFD35" s="84"/>
      <c r="WFE35" s="84"/>
      <c r="WFF35" s="84"/>
      <c r="WFG35" s="84"/>
      <c r="WFH35" s="84"/>
      <c r="WFI35" s="84"/>
      <c r="WFJ35" s="84"/>
      <c r="WFK35" s="84"/>
      <c r="WFL35" s="84"/>
      <c r="WFM35" s="84"/>
      <c r="WFN35" s="84"/>
      <c r="WFO35" s="84"/>
      <c r="WFP35" s="84"/>
      <c r="WFQ35" s="84"/>
      <c r="WFR35" s="84"/>
      <c r="WFS35" s="84"/>
      <c r="WFT35" s="84"/>
      <c r="WFU35" s="84"/>
      <c r="WFV35" s="84"/>
      <c r="WFW35" s="84"/>
      <c r="WFX35" s="84"/>
      <c r="WFY35" s="84"/>
      <c r="WFZ35" s="84"/>
      <c r="WGA35" s="84"/>
      <c r="WGB35" s="84"/>
      <c r="WGC35" s="84"/>
      <c r="WGD35" s="84"/>
      <c r="WGE35" s="84"/>
      <c r="WGF35" s="84"/>
      <c r="WGG35" s="84"/>
      <c r="WGH35" s="84"/>
      <c r="WGI35" s="84"/>
      <c r="WGJ35" s="84"/>
      <c r="WGK35" s="84"/>
      <c r="WGL35" s="84"/>
      <c r="WGM35" s="84"/>
      <c r="WGN35" s="84"/>
      <c r="WGO35" s="84"/>
      <c r="WGP35" s="84"/>
      <c r="WGQ35" s="84"/>
      <c r="WGR35" s="84"/>
      <c r="WGS35" s="84"/>
      <c r="WGT35" s="84"/>
      <c r="WGU35" s="84"/>
      <c r="WGV35" s="84"/>
      <c r="WGW35" s="84"/>
      <c r="WGX35" s="84"/>
      <c r="WGY35" s="84"/>
      <c r="WGZ35" s="84"/>
      <c r="WHA35" s="84"/>
      <c r="WHB35" s="84"/>
      <c r="WHC35" s="84"/>
      <c r="WHD35" s="84"/>
      <c r="WHE35" s="84"/>
      <c r="WHF35" s="84"/>
      <c r="WHG35" s="84"/>
      <c r="WHH35" s="84"/>
      <c r="WHI35" s="84"/>
      <c r="WHJ35" s="84"/>
      <c r="WHK35" s="84"/>
      <c r="WHL35" s="84"/>
      <c r="WHM35" s="84"/>
      <c r="WHN35" s="84"/>
      <c r="WHO35" s="84"/>
      <c r="WHP35" s="84"/>
      <c r="WHQ35" s="84"/>
      <c r="WHR35" s="84"/>
      <c r="WHS35" s="84"/>
      <c r="WHT35" s="84"/>
      <c r="WHU35" s="84"/>
      <c r="WHV35" s="84"/>
      <c r="WHW35" s="84"/>
      <c r="WHX35" s="84"/>
      <c r="WHY35" s="84"/>
      <c r="WHZ35" s="84"/>
      <c r="WIA35" s="84"/>
      <c r="WIB35" s="84"/>
      <c r="WIC35" s="84"/>
      <c r="WID35" s="84"/>
      <c r="WIE35" s="84"/>
      <c r="WIF35" s="84"/>
      <c r="WIG35" s="84"/>
      <c r="WIH35" s="84"/>
      <c r="WII35" s="84"/>
      <c r="WIJ35" s="84"/>
      <c r="WIK35" s="84"/>
      <c r="WIL35" s="84"/>
      <c r="WIM35" s="84"/>
      <c r="WIN35" s="84"/>
      <c r="WIO35" s="84"/>
      <c r="WIP35" s="84"/>
      <c r="WIQ35" s="84"/>
      <c r="WIR35" s="84"/>
      <c r="WIS35" s="84"/>
      <c r="WIT35" s="84"/>
      <c r="WIU35" s="84"/>
      <c r="WIV35" s="84"/>
      <c r="WIW35" s="84"/>
      <c r="WIX35" s="84"/>
      <c r="WIY35" s="84"/>
      <c r="WIZ35" s="84"/>
      <c r="WJA35" s="84"/>
      <c r="WJB35" s="84"/>
      <c r="WJC35" s="84"/>
      <c r="WJD35" s="84"/>
      <c r="WJE35" s="84"/>
      <c r="WJF35" s="84"/>
      <c r="WJG35" s="84"/>
      <c r="WJH35" s="84"/>
      <c r="WJI35" s="84"/>
      <c r="WJJ35" s="84"/>
      <c r="WJK35" s="84"/>
      <c r="WJL35" s="84"/>
      <c r="WJM35" s="84"/>
      <c r="WJN35" s="84"/>
      <c r="WJO35" s="84"/>
      <c r="WJP35" s="84"/>
      <c r="WJQ35" s="84"/>
      <c r="WJR35" s="84"/>
      <c r="WJS35" s="84"/>
      <c r="WJT35" s="84"/>
      <c r="WJU35" s="84"/>
      <c r="WJV35" s="84"/>
      <c r="WJW35" s="84"/>
      <c r="WJX35" s="84"/>
      <c r="WJY35" s="84"/>
      <c r="WJZ35" s="84"/>
      <c r="WKA35" s="84"/>
      <c r="WKB35" s="84"/>
      <c r="WKC35" s="84"/>
      <c r="WKD35" s="84"/>
      <c r="WKE35" s="84"/>
      <c r="WKF35" s="84"/>
      <c r="WKG35" s="84"/>
      <c r="WKH35" s="84"/>
      <c r="WKI35" s="84"/>
      <c r="WKJ35" s="84"/>
      <c r="WKK35" s="84"/>
      <c r="WKL35" s="84"/>
      <c r="WKM35" s="84"/>
      <c r="WKN35" s="84"/>
      <c r="WKO35" s="84"/>
      <c r="WKP35" s="84"/>
      <c r="WKQ35" s="84"/>
      <c r="WKR35" s="84"/>
      <c r="WKS35" s="84"/>
      <c r="WKT35" s="84"/>
      <c r="WKU35" s="84"/>
      <c r="WKV35" s="84"/>
      <c r="WKW35" s="84"/>
      <c r="WKX35" s="84"/>
      <c r="WKY35" s="84"/>
      <c r="WKZ35" s="84"/>
      <c r="WLA35" s="84"/>
      <c r="WLB35" s="84"/>
      <c r="WLC35" s="84"/>
      <c r="WLD35" s="84"/>
      <c r="WLE35" s="84"/>
      <c r="WLF35" s="84"/>
      <c r="WLG35" s="84"/>
      <c r="WLH35" s="84"/>
      <c r="WLI35" s="84"/>
      <c r="WLJ35" s="84"/>
      <c r="WLK35" s="84"/>
      <c r="WLL35" s="84"/>
      <c r="WLM35" s="84"/>
      <c r="WLN35" s="84"/>
      <c r="WLO35" s="84"/>
      <c r="WLP35" s="84"/>
      <c r="WLQ35" s="84"/>
      <c r="WLR35" s="84"/>
      <c r="WLS35" s="84"/>
      <c r="WLT35" s="84"/>
      <c r="WLU35" s="84"/>
      <c r="WLV35" s="84"/>
      <c r="WLW35" s="84"/>
      <c r="WLX35" s="84"/>
      <c r="WLY35" s="84"/>
      <c r="WLZ35" s="84"/>
      <c r="WMA35" s="84"/>
      <c r="WMB35" s="84"/>
      <c r="WMC35" s="84"/>
      <c r="WMD35" s="84"/>
      <c r="WME35" s="84"/>
      <c r="WMF35" s="84"/>
      <c r="WMG35" s="84"/>
      <c r="WMH35" s="84"/>
      <c r="WMI35" s="84"/>
      <c r="WMJ35" s="84"/>
      <c r="WMK35" s="84"/>
      <c r="WML35" s="84"/>
      <c r="WMM35" s="84"/>
      <c r="WMN35" s="84"/>
      <c r="WMO35" s="84"/>
      <c r="WMP35" s="84"/>
      <c r="WMQ35" s="84"/>
      <c r="WMR35" s="84"/>
      <c r="WMS35" s="84"/>
      <c r="WMT35" s="84"/>
      <c r="WMU35" s="84"/>
      <c r="WMV35" s="84"/>
      <c r="WMW35" s="84"/>
      <c r="WMX35" s="84"/>
      <c r="WMY35" s="84"/>
      <c r="WMZ35" s="84"/>
      <c r="WNA35" s="84"/>
      <c r="WNB35" s="84"/>
      <c r="WNC35" s="84"/>
      <c r="WND35" s="84"/>
      <c r="WNE35" s="84"/>
      <c r="WNF35" s="84"/>
      <c r="WNG35" s="84"/>
      <c r="WNH35" s="84"/>
      <c r="WNI35" s="84"/>
      <c r="WNJ35" s="84"/>
      <c r="WNK35" s="84"/>
      <c r="WNL35" s="84"/>
      <c r="WNM35" s="84"/>
      <c r="WNN35" s="84"/>
      <c r="WNO35" s="84"/>
      <c r="WNP35" s="84"/>
      <c r="WNQ35" s="84"/>
      <c r="WNR35" s="84"/>
      <c r="WNS35" s="84"/>
      <c r="WNT35" s="84"/>
      <c r="WNU35" s="84"/>
      <c r="WNV35" s="84"/>
      <c r="WNW35" s="84"/>
      <c r="WNX35" s="84"/>
      <c r="WNY35" s="84"/>
      <c r="WNZ35" s="84"/>
      <c r="WOA35" s="84"/>
      <c r="WOB35" s="84"/>
      <c r="WOC35" s="84"/>
      <c r="WOD35" s="84"/>
      <c r="WOE35" s="84"/>
      <c r="WOF35" s="84"/>
      <c r="WOG35" s="84"/>
      <c r="WOH35" s="84"/>
      <c r="WOI35" s="84"/>
      <c r="WOJ35" s="84"/>
      <c r="WOK35" s="84"/>
      <c r="WOL35" s="84"/>
      <c r="WOM35" s="84"/>
      <c r="WON35" s="84"/>
      <c r="WOO35" s="84"/>
      <c r="WOP35" s="84"/>
      <c r="WOQ35" s="84"/>
      <c r="WOR35" s="84"/>
      <c r="WOS35" s="84"/>
      <c r="WOT35" s="84"/>
      <c r="WOU35" s="84"/>
      <c r="WOV35" s="84"/>
      <c r="WOW35" s="84"/>
      <c r="WOX35" s="84"/>
      <c r="WOY35" s="84"/>
      <c r="WOZ35" s="84"/>
      <c r="WPA35" s="84"/>
      <c r="WPB35" s="84"/>
      <c r="WPC35" s="84"/>
      <c r="WPD35" s="84"/>
      <c r="WPE35" s="84"/>
      <c r="WPF35" s="84"/>
      <c r="WPG35" s="84"/>
      <c r="WPH35" s="84"/>
      <c r="WPI35" s="84"/>
      <c r="WPJ35" s="84"/>
      <c r="WPK35" s="84"/>
      <c r="WPL35" s="84"/>
      <c r="WPM35" s="84"/>
      <c r="WPN35" s="84"/>
      <c r="WPO35" s="84"/>
      <c r="WPP35" s="84"/>
      <c r="WPQ35" s="84"/>
      <c r="WPR35" s="84"/>
      <c r="WPS35" s="84"/>
      <c r="WPT35" s="84"/>
      <c r="WPU35" s="84"/>
      <c r="WPV35" s="84"/>
      <c r="WPW35" s="84"/>
      <c r="WPX35" s="84"/>
      <c r="WPY35" s="84"/>
      <c r="WPZ35" s="84"/>
      <c r="WQA35" s="84"/>
      <c r="WQB35" s="84"/>
      <c r="WQC35" s="84"/>
      <c r="WQD35" s="84"/>
      <c r="WQE35" s="84"/>
      <c r="WQF35" s="84"/>
      <c r="WQG35" s="84"/>
      <c r="WQH35" s="84"/>
      <c r="WQI35" s="84"/>
      <c r="WQJ35" s="84"/>
      <c r="WQK35" s="84"/>
      <c r="WQL35" s="84"/>
      <c r="WQM35" s="84"/>
      <c r="WQN35" s="84"/>
      <c r="WQO35" s="84"/>
      <c r="WQP35" s="84"/>
      <c r="WQQ35" s="84"/>
      <c r="WQR35" s="84"/>
      <c r="WQS35" s="84"/>
      <c r="WQT35" s="84"/>
      <c r="WQU35" s="84"/>
      <c r="WQV35" s="84"/>
      <c r="WQW35" s="84"/>
      <c r="WQX35" s="84"/>
      <c r="WQY35" s="84"/>
      <c r="WQZ35" s="84"/>
      <c r="WRA35" s="84"/>
      <c r="WRB35" s="84"/>
      <c r="WRC35" s="84"/>
      <c r="WRD35" s="84"/>
      <c r="WRE35" s="84"/>
      <c r="WRF35" s="84"/>
      <c r="WRG35" s="84"/>
      <c r="WRH35" s="84"/>
      <c r="WRI35" s="84"/>
      <c r="WRJ35" s="84"/>
      <c r="WRK35" s="84"/>
      <c r="WRL35" s="84"/>
      <c r="WRM35" s="84"/>
      <c r="WRN35" s="84"/>
      <c r="WRO35" s="84"/>
      <c r="WRP35" s="84"/>
      <c r="WRQ35" s="84"/>
      <c r="WRR35" s="84"/>
      <c r="WRS35" s="84"/>
      <c r="WRT35" s="84"/>
      <c r="WRU35" s="84"/>
      <c r="WRV35" s="84"/>
      <c r="WRW35" s="84"/>
      <c r="WRX35" s="84"/>
      <c r="WRY35" s="84"/>
      <c r="WRZ35" s="84"/>
      <c r="WSA35" s="84"/>
      <c r="WSB35" s="84"/>
      <c r="WSC35" s="84"/>
      <c r="WSD35" s="84"/>
      <c r="WSE35" s="84"/>
      <c r="WSF35" s="84"/>
      <c r="WSG35" s="84"/>
      <c r="WSH35" s="84"/>
      <c r="WSI35" s="84"/>
      <c r="WSJ35" s="84"/>
      <c r="WSK35" s="84"/>
      <c r="WSL35" s="84"/>
      <c r="WSM35" s="84"/>
      <c r="WSN35" s="84"/>
      <c r="WSO35" s="84"/>
      <c r="WSP35" s="84"/>
      <c r="WSQ35" s="84"/>
      <c r="WSR35" s="84"/>
      <c r="WSS35" s="84"/>
      <c r="WST35" s="84"/>
      <c r="WSU35" s="84"/>
      <c r="WSV35" s="84"/>
      <c r="WSW35" s="84"/>
      <c r="WSX35" s="84"/>
      <c r="WSY35" s="84"/>
      <c r="WSZ35" s="84"/>
      <c r="WTA35" s="84"/>
      <c r="WTB35" s="84"/>
      <c r="WTC35" s="84"/>
      <c r="WTD35" s="84"/>
      <c r="WTE35" s="84"/>
      <c r="WTF35" s="84"/>
      <c r="WTG35" s="84"/>
      <c r="WTH35" s="84"/>
      <c r="WTI35" s="84"/>
      <c r="WTJ35" s="84"/>
      <c r="WTK35" s="84"/>
      <c r="WTL35" s="84"/>
      <c r="WTM35" s="84"/>
      <c r="WTN35" s="84"/>
      <c r="WTO35" s="84"/>
      <c r="WTP35" s="84"/>
      <c r="WTQ35" s="84"/>
      <c r="WTR35" s="84"/>
      <c r="WTS35" s="84"/>
      <c r="WTT35" s="84"/>
      <c r="WTU35" s="84"/>
      <c r="WTV35" s="84"/>
      <c r="WTW35" s="84"/>
      <c r="WTX35" s="84"/>
      <c r="WTY35" s="84"/>
      <c r="WTZ35" s="84"/>
      <c r="WUA35" s="84"/>
      <c r="WUB35" s="84"/>
      <c r="WUC35" s="84"/>
      <c r="WUD35" s="84"/>
      <c r="WUE35" s="84"/>
      <c r="WUF35" s="84"/>
      <c r="WUG35" s="84"/>
      <c r="WUH35" s="84"/>
      <c r="WUI35" s="84"/>
      <c r="WUJ35" s="84"/>
      <c r="WUK35" s="84"/>
      <c r="WUL35" s="84"/>
      <c r="WUM35" s="84"/>
      <c r="WUN35" s="84"/>
      <c r="WUO35" s="84"/>
      <c r="WUP35" s="84"/>
      <c r="WUQ35" s="84"/>
      <c r="WUR35" s="84"/>
      <c r="WUS35" s="84"/>
      <c r="WUT35" s="84"/>
      <c r="WUU35" s="84"/>
      <c r="WUV35" s="84"/>
      <c r="WUW35" s="84"/>
      <c r="WUX35" s="84"/>
      <c r="WUY35" s="84"/>
      <c r="WUZ35" s="84"/>
      <c r="WVA35" s="84"/>
      <c r="WVB35" s="84"/>
      <c r="WVC35" s="84"/>
      <c r="WVD35" s="84"/>
      <c r="WVE35" s="84"/>
      <c r="WVF35" s="84"/>
      <c r="WVG35" s="84"/>
      <c r="WVH35" s="84"/>
      <c r="WVI35" s="84"/>
      <c r="WVJ35" s="84"/>
      <c r="WVK35" s="84"/>
      <c r="WVL35" s="84"/>
      <c r="WVM35" s="84"/>
      <c r="WVN35" s="84"/>
      <c r="WVO35" s="84"/>
      <c r="WVP35" s="84"/>
      <c r="WVQ35" s="84"/>
      <c r="WVR35" s="84"/>
      <c r="WVS35" s="84"/>
      <c r="WVT35" s="84"/>
      <c r="WVU35" s="84"/>
      <c r="WVV35" s="84"/>
      <c r="WVW35" s="84"/>
      <c r="WVX35" s="84"/>
      <c r="WVY35" s="84"/>
      <c r="WVZ35" s="84"/>
      <c r="WWA35" s="84"/>
      <c r="WWB35" s="84"/>
      <c r="WWC35" s="84"/>
      <c r="WWD35" s="84"/>
      <c r="WWE35" s="84"/>
      <c r="WWF35" s="84"/>
      <c r="WWG35" s="84"/>
      <c r="WWH35" s="84"/>
      <c r="WWI35" s="84"/>
      <c r="WWJ35" s="84"/>
      <c r="WWK35" s="84"/>
      <c r="WWL35" s="84"/>
      <c r="WWM35" s="84"/>
      <c r="WWN35" s="84"/>
      <c r="WWO35" s="84"/>
      <c r="WWP35" s="84"/>
      <c r="WWQ35" s="84"/>
      <c r="WWR35" s="84"/>
      <c r="WWS35" s="84"/>
      <c r="WWT35" s="84"/>
      <c r="WWU35" s="84"/>
      <c r="WWV35" s="84"/>
      <c r="WWW35" s="84"/>
      <c r="WWX35" s="84"/>
      <c r="WWY35" s="84"/>
      <c r="WWZ35" s="84"/>
      <c r="WXA35" s="84"/>
      <c r="WXB35" s="84"/>
      <c r="WXC35" s="84"/>
      <c r="WXD35" s="84"/>
      <c r="WXE35" s="84"/>
      <c r="WXF35" s="84"/>
      <c r="WXG35" s="84"/>
      <c r="WXH35" s="84"/>
      <c r="WXI35" s="84"/>
      <c r="WXJ35" s="84"/>
      <c r="WXK35" s="84"/>
      <c r="WXL35" s="84"/>
      <c r="WXM35" s="84"/>
      <c r="WXN35" s="84"/>
      <c r="WXO35" s="84"/>
      <c r="WXP35" s="84"/>
      <c r="WXQ35" s="84"/>
      <c r="WXR35" s="84"/>
      <c r="WXS35" s="84"/>
      <c r="WXT35" s="84"/>
      <c r="WXU35" s="84"/>
      <c r="WXV35" s="84"/>
      <c r="WXW35" s="84"/>
      <c r="WXX35" s="84"/>
      <c r="WXY35" s="84"/>
      <c r="WXZ35" s="84"/>
      <c r="WYA35" s="84"/>
      <c r="WYB35" s="84"/>
      <c r="WYC35" s="84"/>
      <c r="WYD35" s="84"/>
      <c r="WYE35" s="84"/>
      <c r="WYF35" s="84"/>
      <c r="WYG35" s="84"/>
      <c r="WYH35" s="84"/>
      <c r="WYI35" s="84"/>
      <c r="WYJ35" s="84"/>
      <c r="WYK35" s="84"/>
      <c r="WYL35" s="84"/>
      <c r="WYM35" s="84"/>
      <c r="WYN35" s="84"/>
      <c r="WYO35" s="84"/>
      <c r="WYP35" s="84"/>
      <c r="WYQ35" s="84"/>
      <c r="WYR35" s="84"/>
      <c r="WYS35" s="84"/>
      <c r="WYT35" s="84"/>
      <c r="WYU35" s="84"/>
      <c r="WYV35" s="84"/>
      <c r="WYW35" s="84"/>
      <c r="WYX35" s="84"/>
      <c r="WYY35" s="84"/>
      <c r="WYZ35" s="84"/>
      <c r="WZA35" s="84"/>
      <c r="WZB35" s="84"/>
      <c r="WZC35" s="84"/>
      <c r="WZD35" s="84"/>
      <c r="WZE35" s="84"/>
      <c r="WZF35" s="84"/>
      <c r="WZG35" s="84"/>
      <c r="WZH35" s="84"/>
      <c r="WZI35" s="84"/>
      <c r="WZJ35" s="84"/>
      <c r="WZK35" s="84"/>
      <c r="WZL35" s="84"/>
      <c r="WZM35" s="84"/>
      <c r="WZN35" s="84"/>
      <c r="WZO35" s="84"/>
      <c r="WZP35" s="84"/>
      <c r="WZQ35" s="84"/>
      <c r="WZR35" s="84"/>
      <c r="WZS35" s="84"/>
      <c r="WZT35" s="84"/>
      <c r="WZU35" s="84"/>
      <c r="WZV35" s="84"/>
      <c r="WZW35" s="84"/>
      <c r="WZX35" s="84"/>
      <c r="WZY35" s="84"/>
      <c r="WZZ35" s="84"/>
      <c r="XAA35" s="84"/>
      <c r="XAB35" s="84"/>
      <c r="XAC35" s="84"/>
      <c r="XAD35" s="84"/>
      <c r="XAE35" s="84"/>
      <c r="XAF35" s="84"/>
      <c r="XAG35" s="84"/>
      <c r="XAH35" s="84"/>
      <c r="XAI35" s="84"/>
      <c r="XAJ35" s="84"/>
      <c r="XAK35" s="84"/>
      <c r="XAL35" s="84"/>
      <c r="XAM35" s="84"/>
      <c r="XAN35" s="84"/>
      <c r="XAO35" s="84"/>
      <c r="XAP35" s="84"/>
      <c r="XAQ35" s="84"/>
      <c r="XAR35" s="84"/>
      <c r="XAS35" s="84"/>
      <c r="XAT35" s="84"/>
      <c r="XAU35" s="84"/>
      <c r="XAV35" s="84"/>
      <c r="XAW35" s="84"/>
      <c r="XAX35" s="84"/>
      <c r="XAY35" s="84"/>
      <c r="XAZ35" s="84"/>
      <c r="XBA35" s="84"/>
      <c r="XBB35" s="84"/>
      <c r="XBC35" s="84"/>
      <c r="XBD35" s="84"/>
      <c r="XBE35" s="84"/>
      <c r="XBF35" s="84"/>
      <c r="XBG35" s="84"/>
      <c r="XBH35" s="84"/>
      <c r="XBI35" s="84"/>
      <c r="XBJ35" s="84"/>
      <c r="XBK35" s="84"/>
      <c r="XBL35" s="84"/>
      <c r="XBM35" s="84"/>
      <c r="XBN35" s="84"/>
      <c r="XBO35" s="84"/>
      <c r="XBP35" s="84"/>
      <c r="XBQ35" s="84"/>
      <c r="XBR35" s="84"/>
      <c r="XBS35" s="84"/>
      <c r="XBT35" s="84"/>
      <c r="XBU35" s="84"/>
      <c r="XBV35" s="84"/>
      <c r="XBW35" s="84"/>
      <c r="XBX35" s="84"/>
      <c r="XBY35" s="84"/>
      <c r="XBZ35" s="84"/>
      <c r="XCA35" s="84"/>
      <c r="XCB35" s="84"/>
      <c r="XCC35" s="84"/>
      <c r="XCD35" s="84"/>
      <c r="XCE35" s="84"/>
      <c r="XCF35" s="84"/>
      <c r="XCG35" s="84"/>
      <c r="XCH35" s="84"/>
      <c r="XCI35" s="84"/>
      <c r="XCJ35" s="84"/>
      <c r="XCK35" s="84"/>
      <c r="XCL35" s="84"/>
      <c r="XCM35" s="84"/>
      <c r="XCN35" s="84"/>
      <c r="XCO35" s="84"/>
      <c r="XCP35" s="84"/>
      <c r="XCQ35" s="84"/>
      <c r="XCR35" s="84"/>
      <c r="XCS35" s="84"/>
      <c r="XCT35" s="84"/>
      <c r="XCU35" s="84"/>
      <c r="XCV35" s="84"/>
      <c r="XCW35" s="84"/>
      <c r="XCX35" s="84"/>
      <c r="XCY35" s="84"/>
      <c r="XCZ35" s="84"/>
      <c r="XDA35" s="84"/>
      <c r="XDB35" s="84"/>
      <c r="XDC35" s="84"/>
      <c r="XDD35" s="84"/>
      <c r="XDE35" s="84"/>
      <c r="XDF35" s="84"/>
      <c r="XDG35" s="84"/>
      <c r="XDH35" s="84"/>
      <c r="XDI35" s="84"/>
      <c r="XDJ35" s="84"/>
      <c r="XDK35" s="84"/>
      <c r="XDL35" s="84"/>
      <c r="XDM35" s="84"/>
      <c r="XDN35" s="84"/>
      <c r="XDO35" s="84"/>
      <c r="XDP35" s="84"/>
      <c r="XDQ35" s="84"/>
      <c r="XDR35" s="84"/>
      <c r="XDS35" s="84"/>
      <c r="XDT35" s="84"/>
      <c r="XDU35" s="84"/>
      <c r="XDV35" s="84"/>
      <c r="XDW35" s="84"/>
      <c r="XDX35" s="84"/>
      <c r="XDY35" s="84"/>
      <c r="XDZ35" s="84"/>
      <c r="XEA35" s="84"/>
      <c r="XEB35" s="84"/>
      <c r="XEC35" s="84"/>
      <c r="XED35" s="84"/>
      <c r="XEE35" s="84"/>
      <c r="XEF35" s="84"/>
      <c r="XEG35" s="84"/>
      <c r="XEH35" s="84"/>
      <c r="XEI35" s="84"/>
      <c r="XEJ35" s="84"/>
      <c r="XEK35" s="84"/>
      <c r="XEL35" s="84"/>
      <c r="XEM35" s="84"/>
      <c r="XEN35" s="84"/>
      <c r="XEO35" s="84"/>
      <c r="XEP35" s="84"/>
      <c r="XEQ35" s="84"/>
      <c r="XER35" s="84"/>
      <c r="XES35" s="84"/>
      <c r="XET35" s="84"/>
      <c r="XEU35" s="84"/>
      <c r="XEV35" s="84"/>
      <c r="XEW35" s="84"/>
      <c r="XEX35" s="84"/>
      <c r="XEY35" s="84"/>
      <c r="XEZ35" s="84"/>
      <c r="XFA35" s="84"/>
      <c r="XFB35" s="84"/>
    </row>
    <row r="36" spans="1:16382" ht="15.75" x14ac:dyDescent="0.25">
      <c r="B36" s="123" t="s">
        <v>142</v>
      </c>
      <c r="C36" s="150">
        <v>9009</v>
      </c>
      <c r="D36" s="125"/>
      <c r="E36" s="126">
        <v>-9820</v>
      </c>
      <c r="F36" s="546">
        <v>-10400</v>
      </c>
      <c r="G36" s="547">
        <v>-10400</v>
      </c>
      <c r="H36" s="547">
        <v>-10400</v>
      </c>
      <c r="I36" s="544">
        <v>-10400</v>
      </c>
      <c r="K36" s="84" t="s">
        <v>426</v>
      </c>
      <c r="L36" s="148"/>
      <c r="N36" s="81">
        <f>+F35+F36+F37</f>
        <v>-30900</v>
      </c>
      <c r="O36" s="81">
        <f t="shared" ref="O36:Q36" si="3">+G35+G36+G37</f>
        <v>-31560</v>
      </c>
      <c r="P36" s="81">
        <f t="shared" si="3"/>
        <v>-32150</v>
      </c>
      <c r="Q36" s="81">
        <f t="shared" si="3"/>
        <v>-33400</v>
      </c>
      <c r="S36" s="550" t="s">
        <v>345</v>
      </c>
      <c r="T36" s="551">
        <v>1589651.4501680559</v>
      </c>
    </row>
    <row r="37" spans="1:16382" ht="15.75" x14ac:dyDescent="0.25">
      <c r="B37" s="123" t="s">
        <v>21</v>
      </c>
      <c r="C37" s="124">
        <v>9009</v>
      </c>
      <c r="D37" s="125"/>
      <c r="E37" s="126">
        <v>-18600</v>
      </c>
      <c r="F37" s="546">
        <v>-19180</v>
      </c>
      <c r="G37" s="547">
        <v>-19180</v>
      </c>
      <c r="H37" s="547">
        <v>-19770</v>
      </c>
      <c r="I37" s="657">
        <v>-20360</v>
      </c>
      <c r="K37" s="84" t="s">
        <v>426</v>
      </c>
      <c r="L37" s="148"/>
      <c r="S37" s="550" t="s">
        <v>346</v>
      </c>
      <c r="T37" s="551">
        <v>1560304.7073606483</v>
      </c>
    </row>
    <row r="38" spans="1:16382" s="149" customFormat="1" ht="15.75" x14ac:dyDescent="0.25">
      <c r="A38" s="84"/>
      <c r="B38" s="144" t="s">
        <v>111</v>
      </c>
      <c r="C38" s="145">
        <v>9010</v>
      </c>
      <c r="D38" s="146"/>
      <c r="E38" s="434">
        <v>68500</v>
      </c>
      <c r="F38" s="552">
        <v>73800</v>
      </c>
      <c r="G38" s="553">
        <v>77500</v>
      </c>
      <c r="H38" s="554">
        <v>81100</v>
      </c>
      <c r="I38" s="554">
        <v>83900</v>
      </c>
      <c r="J38" s="147"/>
      <c r="K38" s="147" t="s">
        <v>418</v>
      </c>
      <c r="L38" s="148"/>
      <c r="M38" s="147"/>
      <c r="N38" s="147"/>
      <c r="O38" s="84"/>
      <c r="P38" s="84"/>
      <c r="Q38" s="84"/>
      <c r="R38" s="84"/>
      <c r="S38" s="550" t="s">
        <v>347</v>
      </c>
      <c r="T38" s="551">
        <v>1532312.8228884265</v>
      </c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/>
      <c r="JL38" s="84"/>
      <c r="JM38" s="84"/>
      <c r="JN38" s="84"/>
      <c r="JO38" s="84"/>
      <c r="JP38" s="84"/>
      <c r="JQ38" s="84"/>
      <c r="JR38" s="84"/>
      <c r="JS38" s="84"/>
      <c r="JT38" s="84"/>
      <c r="JU38" s="84"/>
      <c r="JV38" s="84"/>
      <c r="JW38" s="84"/>
      <c r="JX38" s="84"/>
      <c r="JY38" s="84"/>
      <c r="JZ38" s="84"/>
      <c r="KA38" s="84"/>
      <c r="KB38" s="84"/>
      <c r="KC38" s="84"/>
      <c r="KD38" s="84"/>
      <c r="KE38" s="84"/>
      <c r="KF38" s="84"/>
      <c r="KG38" s="84"/>
      <c r="KH38" s="84"/>
      <c r="KI38" s="84"/>
      <c r="KJ38" s="84"/>
      <c r="KK38" s="84"/>
      <c r="KL38" s="84"/>
      <c r="KM38" s="84"/>
      <c r="KN38" s="84"/>
      <c r="KO38" s="84"/>
      <c r="KP38" s="84"/>
      <c r="KQ38" s="84"/>
      <c r="KR38" s="84"/>
      <c r="KS38" s="84"/>
      <c r="KT38" s="84"/>
      <c r="KU38" s="84"/>
      <c r="KV38" s="84"/>
      <c r="KW38" s="84"/>
      <c r="KX38" s="84"/>
      <c r="KY38" s="84"/>
      <c r="KZ38" s="84"/>
      <c r="LA38" s="84"/>
      <c r="LB38" s="84"/>
      <c r="LC38" s="84"/>
      <c r="LD38" s="84"/>
      <c r="LE38" s="84"/>
      <c r="LF38" s="84"/>
      <c r="LG38" s="84"/>
      <c r="LH38" s="84"/>
      <c r="LI38" s="84"/>
      <c r="LJ38" s="84"/>
      <c r="LK38" s="84"/>
      <c r="LL38" s="84"/>
      <c r="LM38" s="84"/>
      <c r="LN38" s="84"/>
      <c r="LO38" s="84"/>
      <c r="LP38" s="84"/>
      <c r="LQ38" s="84"/>
      <c r="LR38" s="84"/>
      <c r="LS38" s="84"/>
      <c r="LT38" s="84"/>
      <c r="LU38" s="84"/>
      <c r="LV38" s="84"/>
      <c r="LW38" s="84"/>
      <c r="LX38" s="84"/>
      <c r="LY38" s="84"/>
      <c r="LZ38" s="84"/>
      <c r="MA38" s="84"/>
      <c r="MB38" s="84"/>
      <c r="MC38" s="84"/>
      <c r="MD38" s="84"/>
      <c r="ME38" s="84"/>
      <c r="MF38" s="84"/>
      <c r="MG38" s="84"/>
      <c r="MH38" s="84"/>
      <c r="MI38" s="84"/>
      <c r="MJ38" s="84"/>
      <c r="MK38" s="84"/>
      <c r="ML38" s="84"/>
      <c r="MM38" s="84"/>
      <c r="MN38" s="84"/>
      <c r="MO38" s="84"/>
      <c r="MP38" s="84"/>
      <c r="MQ38" s="84"/>
      <c r="MR38" s="84"/>
      <c r="MS38" s="84"/>
      <c r="MT38" s="84"/>
      <c r="MU38" s="84"/>
      <c r="MV38" s="84"/>
      <c r="MW38" s="84"/>
      <c r="MX38" s="84"/>
      <c r="MY38" s="84"/>
      <c r="MZ38" s="84"/>
      <c r="NA38" s="84"/>
      <c r="NB38" s="84"/>
      <c r="NC38" s="84"/>
      <c r="ND38" s="84"/>
      <c r="NE38" s="84"/>
      <c r="NF38" s="84"/>
      <c r="NG38" s="84"/>
      <c r="NH38" s="84"/>
      <c r="NI38" s="84"/>
      <c r="NJ38" s="84"/>
      <c r="NK38" s="84"/>
      <c r="NL38" s="84"/>
      <c r="NM38" s="84"/>
      <c r="NN38" s="84"/>
      <c r="NO38" s="84"/>
      <c r="NP38" s="84"/>
      <c r="NQ38" s="84"/>
      <c r="NR38" s="84"/>
      <c r="NS38" s="84"/>
      <c r="NT38" s="84"/>
      <c r="NU38" s="84"/>
      <c r="NV38" s="84"/>
      <c r="NW38" s="84"/>
      <c r="NX38" s="84"/>
      <c r="NY38" s="84"/>
      <c r="NZ38" s="84"/>
      <c r="OA38" s="84"/>
      <c r="OB38" s="84"/>
      <c r="OC38" s="84"/>
      <c r="OD38" s="84"/>
      <c r="OE38" s="84"/>
      <c r="OF38" s="84"/>
      <c r="OG38" s="84"/>
      <c r="OH38" s="84"/>
      <c r="OI38" s="84"/>
      <c r="OJ38" s="84"/>
      <c r="OK38" s="84"/>
      <c r="OL38" s="84"/>
      <c r="OM38" s="84"/>
      <c r="ON38" s="84"/>
      <c r="OO38" s="84"/>
      <c r="OP38" s="84"/>
      <c r="OQ38" s="84"/>
      <c r="OR38" s="84"/>
      <c r="OS38" s="84"/>
      <c r="OT38" s="84"/>
      <c r="OU38" s="84"/>
      <c r="OV38" s="84"/>
      <c r="OW38" s="84"/>
      <c r="OX38" s="84"/>
      <c r="OY38" s="84"/>
      <c r="OZ38" s="84"/>
      <c r="PA38" s="84"/>
      <c r="PB38" s="84"/>
      <c r="PC38" s="84"/>
      <c r="PD38" s="84"/>
      <c r="PE38" s="84"/>
      <c r="PF38" s="84"/>
      <c r="PG38" s="84"/>
      <c r="PH38" s="84"/>
      <c r="PI38" s="84"/>
      <c r="PJ38" s="84"/>
      <c r="PK38" s="84"/>
      <c r="PL38" s="84"/>
      <c r="PM38" s="84"/>
      <c r="PN38" s="84"/>
      <c r="PO38" s="84"/>
      <c r="PP38" s="84"/>
      <c r="PQ38" s="84"/>
      <c r="PR38" s="84"/>
      <c r="PS38" s="84"/>
      <c r="PT38" s="84"/>
      <c r="PU38" s="84"/>
      <c r="PV38" s="84"/>
      <c r="PW38" s="84"/>
      <c r="PX38" s="84"/>
      <c r="PY38" s="84"/>
      <c r="PZ38" s="84"/>
      <c r="QA38" s="84"/>
      <c r="QB38" s="84"/>
      <c r="QC38" s="84"/>
      <c r="QD38" s="84"/>
      <c r="QE38" s="84"/>
      <c r="QF38" s="84"/>
      <c r="QG38" s="84"/>
      <c r="QH38" s="84"/>
      <c r="QI38" s="84"/>
      <c r="QJ38" s="84"/>
      <c r="QK38" s="84"/>
      <c r="QL38" s="84"/>
      <c r="QM38" s="84"/>
      <c r="QN38" s="84"/>
      <c r="QO38" s="84"/>
      <c r="QP38" s="84"/>
      <c r="QQ38" s="84"/>
      <c r="QR38" s="84"/>
      <c r="QS38" s="84"/>
      <c r="QT38" s="84"/>
      <c r="QU38" s="84"/>
      <c r="QV38" s="84"/>
      <c r="QW38" s="84"/>
      <c r="QX38" s="84"/>
      <c r="QY38" s="84"/>
      <c r="QZ38" s="84"/>
      <c r="RA38" s="84"/>
      <c r="RB38" s="84"/>
      <c r="RC38" s="84"/>
      <c r="RD38" s="84"/>
      <c r="RE38" s="84"/>
      <c r="RF38" s="84"/>
      <c r="RG38" s="84"/>
      <c r="RH38" s="84"/>
      <c r="RI38" s="84"/>
      <c r="RJ38" s="84"/>
      <c r="RK38" s="84"/>
      <c r="RL38" s="84"/>
      <c r="RM38" s="84"/>
      <c r="RN38" s="84"/>
      <c r="RO38" s="84"/>
      <c r="RP38" s="84"/>
      <c r="RQ38" s="84"/>
      <c r="RR38" s="84"/>
      <c r="RS38" s="84"/>
      <c r="RT38" s="84"/>
      <c r="RU38" s="84"/>
      <c r="RV38" s="84"/>
      <c r="RW38" s="84"/>
      <c r="RX38" s="84"/>
      <c r="RY38" s="84"/>
      <c r="RZ38" s="84"/>
      <c r="SA38" s="84"/>
      <c r="SB38" s="84"/>
      <c r="SC38" s="84"/>
      <c r="SD38" s="84"/>
      <c r="SE38" s="84"/>
      <c r="SF38" s="84"/>
      <c r="SG38" s="84"/>
      <c r="SH38" s="84"/>
      <c r="SI38" s="84"/>
      <c r="SJ38" s="84"/>
      <c r="SK38" s="84"/>
      <c r="SL38" s="84"/>
      <c r="SM38" s="84"/>
      <c r="SN38" s="84"/>
      <c r="SO38" s="84"/>
      <c r="SP38" s="84"/>
      <c r="SQ38" s="84"/>
      <c r="SR38" s="84"/>
      <c r="SS38" s="84"/>
      <c r="ST38" s="84"/>
      <c r="SU38" s="84"/>
      <c r="SV38" s="84"/>
      <c r="SW38" s="84"/>
      <c r="SX38" s="84"/>
      <c r="SY38" s="84"/>
      <c r="SZ38" s="84"/>
      <c r="TA38" s="84"/>
      <c r="TB38" s="84"/>
      <c r="TC38" s="84"/>
      <c r="TD38" s="84"/>
      <c r="TE38" s="84"/>
      <c r="TF38" s="84"/>
      <c r="TG38" s="84"/>
      <c r="TH38" s="84"/>
      <c r="TI38" s="84"/>
      <c r="TJ38" s="84"/>
      <c r="TK38" s="84"/>
      <c r="TL38" s="84"/>
      <c r="TM38" s="84"/>
      <c r="TN38" s="84"/>
      <c r="TO38" s="84"/>
      <c r="TP38" s="84"/>
      <c r="TQ38" s="84"/>
      <c r="TR38" s="84"/>
      <c r="TS38" s="84"/>
      <c r="TT38" s="84"/>
      <c r="TU38" s="84"/>
      <c r="TV38" s="84"/>
      <c r="TW38" s="84"/>
      <c r="TX38" s="84"/>
      <c r="TY38" s="84"/>
      <c r="TZ38" s="84"/>
      <c r="UA38" s="84"/>
      <c r="UB38" s="84"/>
      <c r="UC38" s="84"/>
      <c r="UD38" s="84"/>
      <c r="UE38" s="84"/>
      <c r="UF38" s="84"/>
      <c r="UG38" s="84"/>
      <c r="UH38" s="84"/>
      <c r="UI38" s="84"/>
      <c r="UJ38" s="84"/>
      <c r="UK38" s="84"/>
      <c r="UL38" s="84"/>
      <c r="UM38" s="84"/>
      <c r="UN38" s="84"/>
      <c r="UO38" s="84"/>
      <c r="UP38" s="84"/>
      <c r="UQ38" s="84"/>
      <c r="UR38" s="84"/>
      <c r="US38" s="84"/>
      <c r="UT38" s="84"/>
      <c r="UU38" s="84"/>
      <c r="UV38" s="84"/>
      <c r="UW38" s="84"/>
      <c r="UX38" s="84"/>
      <c r="UY38" s="84"/>
      <c r="UZ38" s="84"/>
      <c r="VA38" s="84"/>
      <c r="VB38" s="84"/>
      <c r="VC38" s="84"/>
      <c r="VD38" s="84"/>
      <c r="VE38" s="84"/>
      <c r="VF38" s="84"/>
      <c r="VG38" s="84"/>
      <c r="VH38" s="84"/>
      <c r="VI38" s="84"/>
      <c r="VJ38" s="84"/>
      <c r="VK38" s="84"/>
      <c r="VL38" s="84"/>
      <c r="VM38" s="84"/>
      <c r="VN38" s="84"/>
      <c r="VO38" s="84"/>
      <c r="VP38" s="84"/>
      <c r="VQ38" s="84"/>
      <c r="VR38" s="84"/>
      <c r="VS38" s="84"/>
      <c r="VT38" s="84"/>
      <c r="VU38" s="84"/>
      <c r="VV38" s="84"/>
      <c r="VW38" s="84"/>
      <c r="VX38" s="84"/>
      <c r="VY38" s="84"/>
      <c r="VZ38" s="84"/>
      <c r="WA38" s="84"/>
      <c r="WB38" s="84"/>
      <c r="WC38" s="84"/>
      <c r="WD38" s="84"/>
      <c r="WE38" s="84"/>
      <c r="WF38" s="84"/>
      <c r="WG38" s="84"/>
      <c r="WH38" s="84"/>
      <c r="WI38" s="84"/>
      <c r="WJ38" s="84"/>
      <c r="WK38" s="84"/>
      <c r="WL38" s="84"/>
      <c r="WM38" s="84"/>
      <c r="WN38" s="84"/>
      <c r="WO38" s="84"/>
      <c r="WP38" s="84"/>
      <c r="WQ38" s="84"/>
      <c r="WR38" s="84"/>
      <c r="WS38" s="84"/>
      <c r="WT38" s="84"/>
      <c r="WU38" s="84"/>
      <c r="WV38" s="84"/>
      <c r="WW38" s="84"/>
      <c r="WX38" s="84"/>
      <c r="WY38" s="84"/>
      <c r="WZ38" s="84"/>
      <c r="XA38" s="84"/>
      <c r="XB38" s="84"/>
      <c r="XC38" s="84"/>
      <c r="XD38" s="84"/>
      <c r="XE38" s="84"/>
      <c r="XF38" s="84"/>
      <c r="XG38" s="84"/>
      <c r="XH38" s="84"/>
      <c r="XI38" s="84"/>
      <c r="XJ38" s="84"/>
      <c r="XK38" s="84"/>
      <c r="XL38" s="84"/>
      <c r="XM38" s="84"/>
      <c r="XN38" s="84"/>
      <c r="XO38" s="84"/>
      <c r="XP38" s="84"/>
      <c r="XQ38" s="84"/>
      <c r="XR38" s="84"/>
      <c r="XS38" s="84"/>
      <c r="XT38" s="84"/>
      <c r="XU38" s="84"/>
      <c r="XV38" s="84"/>
      <c r="XW38" s="84"/>
      <c r="XX38" s="84"/>
      <c r="XY38" s="84"/>
      <c r="XZ38" s="84"/>
      <c r="YA38" s="84"/>
      <c r="YB38" s="84"/>
      <c r="YC38" s="84"/>
      <c r="YD38" s="84"/>
      <c r="YE38" s="84"/>
      <c r="YF38" s="84"/>
      <c r="YG38" s="84"/>
      <c r="YH38" s="84"/>
      <c r="YI38" s="84"/>
      <c r="YJ38" s="84"/>
      <c r="YK38" s="84"/>
      <c r="YL38" s="84"/>
      <c r="YM38" s="84"/>
      <c r="YN38" s="84"/>
      <c r="YO38" s="84"/>
      <c r="YP38" s="84"/>
      <c r="YQ38" s="84"/>
      <c r="YR38" s="84"/>
      <c r="YS38" s="84"/>
      <c r="YT38" s="84"/>
      <c r="YU38" s="84"/>
      <c r="YV38" s="84"/>
      <c r="YW38" s="84"/>
      <c r="YX38" s="84"/>
      <c r="YY38" s="84"/>
      <c r="YZ38" s="84"/>
      <c r="ZA38" s="84"/>
      <c r="ZB38" s="84"/>
      <c r="ZC38" s="84"/>
      <c r="ZD38" s="84"/>
      <c r="ZE38" s="84"/>
      <c r="ZF38" s="84"/>
      <c r="ZG38" s="84"/>
      <c r="ZH38" s="84"/>
      <c r="ZI38" s="84"/>
      <c r="ZJ38" s="84"/>
      <c r="ZK38" s="84"/>
      <c r="ZL38" s="84"/>
      <c r="ZM38" s="84"/>
      <c r="ZN38" s="84"/>
      <c r="ZO38" s="84"/>
      <c r="ZP38" s="84"/>
      <c r="ZQ38" s="84"/>
      <c r="ZR38" s="84"/>
      <c r="ZS38" s="84"/>
      <c r="ZT38" s="84"/>
      <c r="ZU38" s="84"/>
      <c r="ZV38" s="84"/>
      <c r="ZW38" s="84"/>
      <c r="ZX38" s="84"/>
      <c r="ZY38" s="84"/>
      <c r="ZZ38" s="84"/>
      <c r="AAA38" s="84"/>
      <c r="AAB38" s="84"/>
      <c r="AAC38" s="84"/>
      <c r="AAD38" s="84"/>
      <c r="AAE38" s="84"/>
      <c r="AAF38" s="84"/>
      <c r="AAG38" s="84"/>
      <c r="AAH38" s="84"/>
      <c r="AAI38" s="84"/>
      <c r="AAJ38" s="84"/>
      <c r="AAK38" s="84"/>
      <c r="AAL38" s="84"/>
      <c r="AAM38" s="84"/>
      <c r="AAN38" s="84"/>
      <c r="AAO38" s="84"/>
      <c r="AAP38" s="84"/>
      <c r="AAQ38" s="84"/>
      <c r="AAR38" s="84"/>
      <c r="AAS38" s="84"/>
      <c r="AAT38" s="84"/>
      <c r="AAU38" s="84"/>
      <c r="AAV38" s="84"/>
      <c r="AAW38" s="84"/>
      <c r="AAX38" s="84"/>
      <c r="AAY38" s="84"/>
      <c r="AAZ38" s="84"/>
      <c r="ABA38" s="84"/>
      <c r="ABB38" s="84"/>
      <c r="ABC38" s="84"/>
      <c r="ABD38" s="84"/>
      <c r="ABE38" s="84"/>
      <c r="ABF38" s="84"/>
      <c r="ABG38" s="84"/>
      <c r="ABH38" s="84"/>
      <c r="ABI38" s="84"/>
      <c r="ABJ38" s="84"/>
      <c r="ABK38" s="84"/>
      <c r="ABL38" s="84"/>
      <c r="ABM38" s="84"/>
      <c r="ABN38" s="84"/>
      <c r="ABO38" s="84"/>
      <c r="ABP38" s="84"/>
      <c r="ABQ38" s="84"/>
      <c r="ABR38" s="84"/>
      <c r="ABS38" s="84"/>
      <c r="ABT38" s="84"/>
      <c r="ABU38" s="84"/>
      <c r="ABV38" s="84"/>
      <c r="ABW38" s="84"/>
      <c r="ABX38" s="84"/>
      <c r="ABY38" s="84"/>
      <c r="ABZ38" s="84"/>
      <c r="ACA38" s="84"/>
      <c r="ACB38" s="84"/>
      <c r="ACC38" s="84"/>
      <c r="ACD38" s="84"/>
      <c r="ACE38" s="84"/>
      <c r="ACF38" s="84"/>
      <c r="ACG38" s="84"/>
      <c r="ACH38" s="84"/>
      <c r="ACI38" s="84"/>
      <c r="ACJ38" s="84"/>
      <c r="ACK38" s="84"/>
      <c r="ACL38" s="84"/>
      <c r="ACM38" s="84"/>
      <c r="ACN38" s="84"/>
      <c r="ACO38" s="84"/>
      <c r="ACP38" s="84"/>
      <c r="ACQ38" s="84"/>
      <c r="ACR38" s="84"/>
      <c r="ACS38" s="84"/>
      <c r="ACT38" s="84"/>
      <c r="ACU38" s="84"/>
      <c r="ACV38" s="84"/>
      <c r="ACW38" s="84"/>
      <c r="ACX38" s="84"/>
      <c r="ACY38" s="84"/>
      <c r="ACZ38" s="84"/>
      <c r="ADA38" s="84"/>
      <c r="ADB38" s="84"/>
      <c r="ADC38" s="84"/>
      <c r="ADD38" s="84"/>
      <c r="ADE38" s="84"/>
      <c r="ADF38" s="84"/>
      <c r="ADG38" s="84"/>
      <c r="ADH38" s="84"/>
      <c r="ADI38" s="84"/>
      <c r="ADJ38" s="84"/>
      <c r="ADK38" s="84"/>
      <c r="ADL38" s="84"/>
      <c r="ADM38" s="84"/>
      <c r="ADN38" s="84"/>
      <c r="ADO38" s="84"/>
      <c r="ADP38" s="84"/>
      <c r="ADQ38" s="84"/>
      <c r="ADR38" s="84"/>
      <c r="ADS38" s="84"/>
      <c r="ADT38" s="84"/>
      <c r="ADU38" s="84"/>
      <c r="ADV38" s="84"/>
      <c r="ADW38" s="84"/>
      <c r="ADX38" s="84"/>
      <c r="ADY38" s="84"/>
      <c r="ADZ38" s="84"/>
      <c r="AEA38" s="84"/>
      <c r="AEB38" s="84"/>
      <c r="AEC38" s="84"/>
      <c r="AED38" s="84"/>
      <c r="AEE38" s="84"/>
      <c r="AEF38" s="84"/>
      <c r="AEG38" s="84"/>
      <c r="AEH38" s="84"/>
      <c r="AEI38" s="84"/>
      <c r="AEJ38" s="84"/>
      <c r="AEK38" s="84"/>
      <c r="AEL38" s="84"/>
      <c r="AEM38" s="84"/>
      <c r="AEN38" s="84"/>
      <c r="AEO38" s="84"/>
      <c r="AEP38" s="84"/>
      <c r="AEQ38" s="84"/>
      <c r="AER38" s="84"/>
      <c r="AES38" s="84"/>
      <c r="AET38" s="84"/>
      <c r="AEU38" s="84"/>
      <c r="AEV38" s="84"/>
      <c r="AEW38" s="84"/>
      <c r="AEX38" s="84"/>
      <c r="AEY38" s="84"/>
      <c r="AEZ38" s="84"/>
      <c r="AFA38" s="84"/>
      <c r="AFB38" s="84"/>
      <c r="AFC38" s="84"/>
      <c r="AFD38" s="84"/>
      <c r="AFE38" s="84"/>
      <c r="AFF38" s="84"/>
      <c r="AFG38" s="84"/>
      <c r="AFH38" s="84"/>
      <c r="AFI38" s="84"/>
      <c r="AFJ38" s="84"/>
      <c r="AFK38" s="84"/>
      <c r="AFL38" s="84"/>
      <c r="AFM38" s="84"/>
      <c r="AFN38" s="84"/>
      <c r="AFO38" s="84"/>
      <c r="AFP38" s="84"/>
      <c r="AFQ38" s="84"/>
      <c r="AFR38" s="84"/>
      <c r="AFS38" s="84"/>
      <c r="AFT38" s="84"/>
      <c r="AFU38" s="84"/>
      <c r="AFV38" s="84"/>
      <c r="AFW38" s="84"/>
      <c r="AFX38" s="84"/>
      <c r="AFY38" s="84"/>
      <c r="AFZ38" s="84"/>
      <c r="AGA38" s="84"/>
      <c r="AGB38" s="84"/>
      <c r="AGC38" s="84"/>
      <c r="AGD38" s="84"/>
      <c r="AGE38" s="84"/>
      <c r="AGF38" s="84"/>
      <c r="AGG38" s="84"/>
      <c r="AGH38" s="84"/>
      <c r="AGI38" s="84"/>
      <c r="AGJ38" s="84"/>
      <c r="AGK38" s="84"/>
      <c r="AGL38" s="84"/>
      <c r="AGM38" s="84"/>
      <c r="AGN38" s="84"/>
      <c r="AGO38" s="84"/>
      <c r="AGP38" s="84"/>
      <c r="AGQ38" s="84"/>
      <c r="AGR38" s="84"/>
      <c r="AGS38" s="84"/>
      <c r="AGT38" s="84"/>
      <c r="AGU38" s="84"/>
      <c r="AGV38" s="84"/>
      <c r="AGW38" s="84"/>
      <c r="AGX38" s="84"/>
      <c r="AGY38" s="84"/>
      <c r="AGZ38" s="84"/>
      <c r="AHA38" s="84"/>
      <c r="AHB38" s="84"/>
      <c r="AHC38" s="84"/>
      <c r="AHD38" s="84"/>
      <c r="AHE38" s="84"/>
      <c r="AHF38" s="84"/>
      <c r="AHG38" s="84"/>
      <c r="AHH38" s="84"/>
      <c r="AHI38" s="84"/>
      <c r="AHJ38" s="84"/>
      <c r="AHK38" s="84"/>
      <c r="AHL38" s="84"/>
      <c r="AHM38" s="84"/>
      <c r="AHN38" s="84"/>
      <c r="AHO38" s="84"/>
      <c r="AHP38" s="84"/>
      <c r="AHQ38" s="84"/>
      <c r="AHR38" s="84"/>
      <c r="AHS38" s="84"/>
      <c r="AHT38" s="84"/>
      <c r="AHU38" s="84"/>
      <c r="AHV38" s="84"/>
      <c r="AHW38" s="84"/>
      <c r="AHX38" s="84"/>
      <c r="AHY38" s="84"/>
      <c r="AHZ38" s="84"/>
      <c r="AIA38" s="84"/>
      <c r="AIB38" s="84"/>
      <c r="AIC38" s="84"/>
      <c r="AID38" s="84"/>
      <c r="AIE38" s="84"/>
      <c r="AIF38" s="84"/>
      <c r="AIG38" s="84"/>
      <c r="AIH38" s="84"/>
      <c r="AII38" s="84"/>
      <c r="AIJ38" s="84"/>
      <c r="AIK38" s="84"/>
      <c r="AIL38" s="84"/>
      <c r="AIM38" s="84"/>
      <c r="AIN38" s="84"/>
      <c r="AIO38" s="84"/>
      <c r="AIP38" s="84"/>
      <c r="AIQ38" s="84"/>
      <c r="AIR38" s="84"/>
      <c r="AIS38" s="84"/>
      <c r="AIT38" s="84"/>
      <c r="AIU38" s="84"/>
      <c r="AIV38" s="84"/>
      <c r="AIW38" s="84"/>
      <c r="AIX38" s="84"/>
      <c r="AIY38" s="84"/>
      <c r="AIZ38" s="84"/>
      <c r="AJA38" s="84"/>
      <c r="AJB38" s="84"/>
      <c r="AJC38" s="84"/>
      <c r="AJD38" s="84"/>
      <c r="AJE38" s="84"/>
      <c r="AJF38" s="84"/>
      <c r="AJG38" s="84"/>
      <c r="AJH38" s="84"/>
      <c r="AJI38" s="84"/>
      <c r="AJJ38" s="84"/>
      <c r="AJK38" s="84"/>
      <c r="AJL38" s="84"/>
      <c r="AJM38" s="84"/>
      <c r="AJN38" s="84"/>
      <c r="AJO38" s="84"/>
      <c r="AJP38" s="84"/>
      <c r="AJQ38" s="84"/>
      <c r="AJR38" s="84"/>
      <c r="AJS38" s="84"/>
      <c r="AJT38" s="84"/>
      <c r="AJU38" s="84"/>
      <c r="AJV38" s="84"/>
      <c r="AJW38" s="84"/>
      <c r="AJX38" s="84"/>
      <c r="AJY38" s="84"/>
      <c r="AJZ38" s="84"/>
      <c r="AKA38" s="84"/>
      <c r="AKB38" s="84"/>
      <c r="AKC38" s="84"/>
      <c r="AKD38" s="84"/>
      <c r="AKE38" s="84"/>
      <c r="AKF38" s="84"/>
      <c r="AKG38" s="84"/>
      <c r="AKH38" s="84"/>
      <c r="AKI38" s="84"/>
      <c r="AKJ38" s="84"/>
      <c r="AKK38" s="84"/>
      <c r="AKL38" s="84"/>
      <c r="AKM38" s="84"/>
      <c r="AKN38" s="84"/>
      <c r="AKO38" s="84"/>
      <c r="AKP38" s="84"/>
      <c r="AKQ38" s="84"/>
      <c r="AKR38" s="84"/>
      <c r="AKS38" s="84"/>
      <c r="AKT38" s="84"/>
      <c r="AKU38" s="84"/>
      <c r="AKV38" s="84"/>
      <c r="AKW38" s="84"/>
      <c r="AKX38" s="84"/>
      <c r="AKY38" s="84"/>
      <c r="AKZ38" s="84"/>
      <c r="ALA38" s="84"/>
      <c r="ALB38" s="84"/>
      <c r="ALC38" s="84"/>
      <c r="ALD38" s="84"/>
      <c r="ALE38" s="84"/>
      <c r="ALF38" s="84"/>
      <c r="ALG38" s="84"/>
      <c r="ALH38" s="84"/>
      <c r="ALI38" s="84"/>
      <c r="ALJ38" s="84"/>
      <c r="ALK38" s="84"/>
      <c r="ALL38" s="84"/>
      <c r="ALM38" s="84"/>
      <c r="ALN38" s="84"/>
      <c r="ALO38" s="84"/>
      <c r="ALP38" s="84"/>
      <c r="ALQ38" s="84"/>
      <c r="ALR38" s="84"/>
      <c r="ALS38" s="84"/>
      <c r="ALT38" s="84"/>
      <c r="ALU38" s="84"/>
      <c r="ALV38" s="84"/>
      <c r="ALW38" s="84"/>
      <c r="ALX38" s="84"/>
      <c r="ALY38" s="84"/>
      <c r="ALZ38" s="84"/>
      <c r="AMA38" s="84"/>
      <c r="AMB38" s="84"/>
      <c r="AMC38" s="84"/>
      <c r="AMD38" s="84"/>
      <c r="AME38" s="84"/>
      <c r="AMF38" s="84"/>
      <c r="AMG38" s="84"/>
      <c r="AMH38" s="84"/>
      <c r="AMI38" s="84"/>
      <c r="AMJ38" s="84"/>
      <c r="AMK38" s="84"/>
      <c r="AML38" s="84"/>
      <c r="AMM38" s="84"/>
      <c r="AMN38" s="84"/>
      <c r="AMO38" s="84"/>
      <c r="AMP38" s="84"/>
      <c r="AMQ38" s="84"/>
      <c r="AMR38" s="84"/>
      <c r="AMS38" s="84"/>
      <c r="AMT38" s="84"/>
      <c r="AMU38" s="84"/>
      <c r="AMV38" s="84"/>
      <c r="AMW38" s="84"/>
      <c r="AMX38" s="84"/>
      <c r="AMY38" s="84"/>
      <c r="AMZ38" s="84"/>
      <c r="ANA38" s="84"/>
      <c r="ANB38" s="84"/>
      <c r="ANC38" s="84"/>
      <c r="AND38" s="84"/>
      <c r="ANE38" s="84"/>
      <c r="ANF38" s="84"/>
      <c r="ANG38" s="84"/>
      <c r="ANH38" s="84"/>
      <c r="ANI38" s="84"/>
      <c r="ANJ38" s="84"/>
      <c r="ANK38" s="84"/>
      <c r="ANL38" s="84"/>
      <c r="ANM38" s="84"/>
      <c r="ANN38" s="84"/>
      <c r="ANO38" s="84"/>
      <c r="ANP38" s="84"/>
      <c r="ANQ38" s="84"/>
      <c r="ANR38" s="84"/>
      <c r="ANS38" s="84"/>
      <c r="ANT38" s="84"/>
      <c r="ANU38" s="84"/>
      <c r="ANV38" s="84"/>
      <c r="ANW38" s="84"/>
      <c r="ANX38" s="84"/>
      <c r="ANY38" s="84"/>
      <c r="ANZ38" s="84"/>
      <c r="AOA38" s="84"/>
      <c r="AOB38" s="84"/>
      <c r="AOC38" s="84"/>
      <c r="AOD38" s="84"/>
      <c r="AOE38" s="84"/>
      <c r="AOF38" s="84"/>
      <c r="AOG38" s="84"/>
      <c r="AOH38" s="84"/>
      <c r="AOI38" s="84"/>
      <c r="AOJ38" s="84"/>
      <c r="AOK38" s="84"/>
      <c r="AOL38" s="84"/>
      <c r="AOM38" s="84"/>
      <c r="AON38" s="84"/>
      <c r="AOO38" s="84"/>
      <c r="AOP38" s="84"/>
      <c r="AOQ38" s="84"/>
      <c r="AOR38" s="84"/>
      <c r="AOS38" s="84"/>
      <c r="AOT38" s="84"/>
      <c r="AOU38" s="84"/>
      <c r="AOV38" s="84"/>
      <c r="AOW38" s="84"/>
      <c r="AOX38" s="84"/>
      <c r="AOY38" s="84"/>
      <c r="AOZ38" s="84"/>
      <c r="APA38" s="84"/>
      <c r="APB38" s="84"/>
      <c r="APC38" s="84"/>
      <c r="APD38" s="84"/>
      <c r="APE38" s="84"/>
      <c r="APF38" s="84"/>
      <c r="APG38" s="84"/>
      <c r="APH38" s="84"/>
      <c r="API38" s="84"/>
      <c r="APJ38" s="84"/>
      <c r="APK38" s="84"/>
      <c r="APL38" s="84"/>
      <c r="APM38" s="84"/>
      <c r="APN38" s="84"/>
      <c r="APO38" s="84"/>
      <c r="APP38" s="84"/>
      <c r="APQ38" s="84"/>
      <c r="APR38" s="84"/>
      <c r="APS38" s="84"/>
      <c r="APT38" s="84"/>
      <c r="APU38" s="84"/>
      <c r="APV38" s="84"/>
      <c r="APW38" s="84"/>
      <c r="APX38" s="84"/>
      <c r="APY38" s="84"/>
      <c r="APZ38" s="84"/>
      <c r="AQA38" s="84"/>
      <c r="AQB38" s="84"/>
      <c r="AQC38" s="84"/>
      <c r="AQD38" s="84"/>
      <c r="AQE38" s="84"/>
      <c r="AQF38" s="84"/>
      <c r="AQG38" s="84"/>
      <c r="AQH38" s="84"/>
      <c r="AQI38" s="84"/>
      <c r="AQJ38" s="84"/>
      <c r="AQK38" s="84"/>
      <c r="AQL38" s="84"/>
      <c r="AQM38" s="84"/>
      <c r="AQN38" s="84"/>
      <c r="AQO38" s="84"/>
      <c r="AQP38" s="84"/>
      <c r="AQQ38" s="84"/>
      <c r="AQR38" s="84"/>
      <c r="AQS38" s="84"/>
      <c r="AQT38" s="84"/>
      <c r="AQU38" s="84"/>
      <c r="AQV38" s="84"/>
      <c r="AQW38" s="84"/>
      <c r="AQX38" s="84"/>
      <c r="AQY38" s="84"/>
      <c r="AQZ38" s="84"/>
      <c r="ARA38" s="84"/>
      <c r="ARB38" s="84"/>
      <c r="ARC38" s="84"/>
      <c r="ARD38" s="84"/>
      <c r="ARE38" s="84"/>
      <c r="ARF38" s="84"/>
      <c r="ARG38" s="84"/>
      <c r="ARH38" s="84"/>
      <c r="ARI38" s="84"/>
      <c r="ARJ38" s="84"/>
      <c r="ARK38" s="84"/>
      <c r="ARL38" s="84"/>
      <c r="ARM38" s="84"/>
      <c r="ARN38" s="84"/>
      <c r="ARO38" s="84"/>
      <c r="ARP38" s="84"/>
      <c r="ARQ38" s="84"/>
      <c r="ARR38" s="84"/>
      <c r="ARS38" s="84"/>
      <c r="ART38" s="84"/>
      <c r="ARU38" s="84"/>
      <c r="ARV38" s="84"/>
      <c r="ARW38" s="84"/>
      <c r="ARX38" s="84"/>
      <c r="ARY38" s="84"/>
      <c r="ARZ38" s="84"/>
      <c r="ASA38" s="84"/>
      <c r="ASB38" s="84"/>
      <c r="ASC38" s="84"/>
      <c r="ASD38" s="84"/>
      <c r="ASE38" s="84"/>
      <c r="ASF38" s="84"/>
      <c r="ASG38" s="84"/>
      <c r="ASH38" s="84"/>
      <c r="ASI38" s="84"/>
      <c r="ASJ38" s="84"/>
      <c r="ASK38" s="84"/>
      <c r="ASL38" s="84"/>
      <c r="ASM38" s="84"/>
      <c r="ASN38" s="84"/>
      <c r="ASO38" s="84"/>
      <c r="ASP38" s="84"/>
      <c r="ASQ38" s="84"/>
      <c r="ASR38" s="84"/>
      <c r="ASS38" s="84"/>
      <c r="AST38" s="84"/>
      <c r="ASU38" s="84"/>
      <c r="ASV38" s="84"/>
      <c r="ASW38" s="84"/>
      <c r="ASX38" s="84"/>
      <c r="ASY38" s="84"/>
      <c r="ASZ38" s="84"/>
      <c r="ATA38" s="84"/>
      <c r="ATB38" s="84"/>
      <c r="ATC38" s="84"/>
      <c r="ATD38" s="84"/>
      <c r="ATE38" s="84"/>
      <c r="ATF38" s="84"/>
      <c r="ATG38" s="84"/>
      <c r="ATH38" s="84"/>
      <c r="ATI38" s="84"/>
      <c r="ATJ38" s="84"/>
      <c r="ATK38" s="84"/>
      <c r="ATL38" s="84"/>
      <c r="ATM38" s="84"/>
      <c r="ATN38" s="84"/>
      <c r="ATO38" s="84"/>
      <c r="ATP38" s="84"/>
      <c r="ATQ38" s="84"/>
      <c r="ATR38" s="84"/>
      <c r="ATS38" s="84"/>
      <c r="ATT38" s="84"/>
      <c r="ATU38" s="84"/>
      <c r="ATV38" s="84"/>
      <c r="ATW38" s="84"/>
      <c r="ATX38" s="84"/>
      <c r="ATY38" s="84"/>
      <c r="ATZ38" s="84"/>
      <c r="AUA38" s="84"/>
      <c r="AUB38" s="84"/>
      <c r="AUC38" s="84"/>
      <c r="AUD38" s="84"/>
      <c r="AUE38" s="84"/>
      <c r="AUF38" s="84"/>
      <c r="AUG38" s="84"/>
      <c r="AUH38" s="84"/>
      <c r="AUI38" s="84"/>
      <c r="AUJ38" s="84"/>
      <c r="AUK38" s="84"/>
      <c r="AUL38" s="84"/>
      <c r="AUM38" s="84"/>
      <c r="AUN38" s="84"/>
      <c r="AUO38" s="84"/>
      <c r="AUP38" s="84"/>
      <c r="AUQ38" s="84"/>
      <c r="AUR38" s="84"/>
      <c r="AUS38" s="84"/>
      <c r="AUT38" s="84"/>
      <c r="AUU38" s="84"/>
      <c r="AUV38" s="84"/>
      <c r="AUW38" s="84"/>
      <c r="AUX38" s="84"/>
      <c r="AUY38" s="84"/>
      <c r="AUZ38" s="84"/>
      <c r="AVA38" s="84"/>
      <c r="AVB38" s="84"/>
      <c r="AVC38" s="84"/>
      <c r="AVD38" s="84"/>
      <c r="AVE38" s="84"/>
      <c r="AVF38" s="84"/>
      <c r="AVG38" s="84"/>
      <c r="AVH38" s="84"/>
      <c r="AVI38" s="84"/>
      <c r="AVJ38" s="84"/>
      <c r="AVK38" s="84"/>
      <c r="AVL38" s="84"/>
      <c r="AVM38" s="84"/>
      <c r="AVN38" s="84"/>
      <c r="AVO38" s="84"/>
      <c r="AVP38" s="84"/>
      <c r="AVQ38" s="84"/>
      <c r="AVR38" s="84"/>
      <c r="AVS38" s="84"/>
      <c r="AVT38" s="84"/>
      <c r="AVU38" s="84"/>
      <c r="AVV38" s="84"/>
      <c r="AVW38" s="84"/>
      <c r="AVX38" s="84"/>
      <c r="AVY38" s="84"/>
      <c r="AVZ38" s="84"/>
      <c r="AWA38" s="84"/>
      <c r="AWB38" s="84"/>
      <c r="AWC38" s="84"/>
      <c r="AWD38" s="84"/>
      <c r="AWE38" s="84"/>
      <c r="AWF38" s="84"/>
      <c r="AWG38" s="84"/>
      <c r="AWH38" s="84"/>
      <c r="AWI38" s="84"/>
      <c r="AWJ38" s="84"/>
      <c r="AWK38" s="84"/>
      <c r="AWL38" s="84"/>
      <c r="AWM38" s="84"/>
      <c r="AWN38" s="84"/>
      <c r="AWO38" s="84"/>
      <c r="AWP38" s="84"/>
      <c r="AWQ38" s="84"/>
      <c r="AWR38" s="84"/>
      <c r="AWS38" s="84"/>
      <c r="AWT38" s="84"/>
      <c r="AWU38" s="84"/>
      <c r="AWV38" s="84"/>
      <c r="AWW38" s="84"/>
      <c r="AWX38" s="84"/>
      <c r="AWY38" s="84"/>
      <c r="AWZ38" s="84"/>
      <c r="AXA38" s="84"/>
      <c r="AXB38" s="84"/>
      <c r="AXC38" s="84"/>
      <c r="AXD38" s="84"/>
      <c r="AXE38" s="84"/>
      <c r="AXF38" s="84"/>
      <c r="AXG38" s="84"/>
      <c r="AXH38" s="84"/>
      <c r="AXI38" s="84"/>
      <c r="AXJ38" s="84"/>
      <c r="AXK38" s="84"/>
      <c r="AXL38" s="84"/>
      <c r="AXM38" s="84"/>
      <c r="AXN38" s="84"/>
      <c r="AXO38" s="84"/>
      <c r="AXP38" s="84"/>
      <c r="AXQ38" s="84"/>
      <c r="AXR38" s="84"/>
      <c r="AXS38" s="84"/>
      <c r="AXT38" s="84"/>
      <c r="AXU38" s="84"/>
      <c r="AXV38" s="84"/>
      <c r="AXW38" s="84"/>
      <c r="AXX38" s="84"/>
      <c r="AXY38" s="84"/>
      <c r="AXZ38" s="84"/>
      <c r="AYA38" s="84"/>
      <c r="AYB38" s="84"/>
      <c r="AYC38" s="84"/>
      <c r="AYD38" s="84"/>
      <c r="AYE38" s="84"/>
      <c r="AYF38" s="84"/>
      <c r="AYG38" s="84"/>
      <c r="AYH38" s="84"/>
      <c r="AYI38" s="84"/>
      <c r="AYJ38" s="84"/>
      <c r="AYK38" s="84"/>
      <c r="AYL38" s="84"/>
      <c r="AYM38" s="84"/>
      <c r="AYN38" s="84"/>
      <c r="AYO38" s="84"/>
      <c r="AYP38" s="84"/>
      <c r="AYQ38" s="84"/>
      <c r="AYR38" s="84"/>
      <c r="AYS38" s="84"/>
      <c r="AYT38" s="84"/>
      <c r="AYU38" s="84"/>
      <c r="AYV38" s="84"/>
      <c r="AYW38" s="84"/>
      <c r="AYX38" s="84"/>
      <c r="AYY38" s="84"/>
      <c r="AYZ38" s="84"/>
      <c r="AZA38" s="84"/>
      <c r="AZB38" s="84"/>
      <c r="AZC38" s="84"/>
      <c r="AZD38" s="84"/>
      <c r="AZE38" s="84"/>
      <c r="AZF38" s="84"/>
      <c r="AZG38" s="84"/>
      <c r="AZH38" s="84"/>
      <c r="AZI38" s="84"/>
      <c r="AZJ38" s="84"/>
      <c r="AZK38" s="84"/>
      <c r="AZL38" s="84"/>
      <c r="AZM38" s="84"/>
      <c r="AZN38" s="84"/>
      <c r="AZO38" s="84"/>
      <c r="AZP38" s="84"/>
      <c r="AZQ38" s="84"/>
      <c r="AZR38" s="84"/>
      <c r="AZS38" s="84"/>
      <c r="AZT38" s="84"/>
      <c r="AZU38" s="84"/>
      <c r="AZV38" s="84"/>
      <c r="AZW38" s="84"/>
      <c r="AZX38" s="84"/>
      <c r="AZY38" s="84"/>
      <c r="AZZ38" s="84"/>
      <c r="BAA38" s="84"/>
      <c r="BAB38" s="84"/>
      <c r="BAC38" s="84"/>
      <c r="BAD38" s="84"/>
      <c r="BAE38" s="84"/>
      <c r="BAF38" s="84"/>
      <c r="BAG38" s="84"/>
      <c r="BAH38" s="84"/>
      <c r="BAI38" s="84"/>
      <c r="BAJ38" s="84"/>
      <c r="BAK38" s="84"/>
      <c r="BAL38" s="84"/>
      <c r="BAM38" s="84"/>
      <c r="BAN38" s="84"/>
      <c r="BAO38" s="84"/>
      <c r="BAP38" s="84"/>
      <c r="BAQ38" s="84"/>
      <c r="BAR38" s="84"/>
      <c r="BAS38" s="84"/>
      <c r="BAT38" s="84"/>
      <c r="BAU38" s="84"/>
      <c r="BAV38" s="84"/>
      <c r="BAW38" s="84"/>
      <c r="BAX38" s="84"/>
      <c r="BAY38" s="84"/>
      <c r="BAZ38" s="84"/>
      <c r="BBA38" s="84"/>
      <c r="BBB38" s="84"/>
      <c r="BBC38" s="84"/>
      <c r="BBD38" s="84"/>
      <c r="BBE38" s="84"/>
      <c r="BBF38" s="84"/>
      <c r="BBG38" s="84"/>
      <c r="BBH38" s="84"/>
      <c r="BBI38" s="84"/>
      <c r="BBJ38" s="84"/>
      <c r="BBK38" s="84"/>
      <c r="BBL38" s="84"/>
      <c r="BBM38" s="84"/>
      <c r="BBN38" s="84"/>
      <c r="BBO38" s="84"/>
      <c r="BBP38" s="84"/>
      <c r="BBQ38" s="84"/>
      <c r="BBR38" s="84"/>
      <c r="BBS38" s="84"/>
      <c r="BBT38" s="84"/>
      <c r="BBU38" s="84"/>
      <c r="BBV38" s="84"/>
      <c r="BBW38" s="84"/>
      <c r="BBX38" s="84"/>
      <c r="BBY38" s="84"/>
      <c r="BBZ38" s="84"/>
      <c r="BCA38" s="84"/>
      <c r="BCB38" s="84"/>
      <c r="BCC38" s="84"/>
      <c r="BCD38" s="84"/>
      <c r="BCE38" s="84"/>
      <c r="BCF38" s="84"/>
      <c r="BCG38" s="84"/>
      <c r="BCH38" s="84"/>
      <c r="BCI38" s="84"/>
      <c r="BCJ38" s="84"/>
      <c r="BCK38" s="84"/>
      <c r="BCL38" s="84"/>
      <c r="BCM38" s="84"/>
      <c r="BCN38" s="84"/>
      <c r="BCO38" s="84"/>
      <c r="BCP38" s="84"/>
      <c r="BCQ38" s="84"/>
      <c r="BCR38" s="84"/>
      <c r="BCS38" s="84"/>
      <c r="BCT38" s="84"/>
      <c r="BCU38" s="84"/>
      <c r="BCV38" s="84"/>
      <c r="BCW38" s="84"/>
      <c r="BCX38" s="84"/>
      <c r="BCY38" s="84"/>
      <c r="BCZ38" s="84"/>
      <c r="BDA38" s="84"/>
      <c r="BDB38" s="84"/>
      <c r="BDC38" s="84"/>
      <c r="BDD38" s="84"/>
      <c r="BDE38" s="84"/>
      <c r="BDF38" s="84"/>
      <c r="BDG38" s="84"/>
      <c r="BDH38" s="84"/>
      <c r="BDI38" s="84"/>
      <c r="BDJ38" s="84"/>
      <c r="BDK38" s="84"/>
      <c r="BDL38" s="84"/>
      <c r="BDM38" s="84"/>
      <c r="BDN38" s="84"/>
      <c r="BDO38" s="84"/>
      <c r="BDP38" s="84"/>
      <c r="BDQ38" s="84"/>
      <c r="BDR38" s="84"/>
      <c r="BDS38" s="84"/>
      <c r="BDT38" s="84"/>
      <c r="BDU38" s="84"/>
      <c r="BDV38" s="84"/>
      <c r="BDW38" s="84"/>
      <c r="BDX38" s="84"/>
      <c r="BDY38" s="84"/>
      <c r="BDZ38" s="84"/>
      <c r="BEA38" s="84"/>
      <c r="BEB38" s="84"/>
      <c r="BEC38" s="84"/>
      <c r="BED38" s="84"/>
      <c r="BEE38" s="84"/>
      <c r="BEF38" s="84"/>
      <c r="BEG38" s="84"/>
      <c r="BEH38" s="84"/>
      <c r="BEI38" s="84"/>
      <c r="BEJ38" s="84"/>
      <c r="BEK38" s="84"/>
      <c r="BEL38" s="84"/>
      <c r="BEM38" s="84"/>
      <c r="BEN38" s="84"/>
      <c r="BEO38" s="84"/>
      <c r="BEP38" s="84"/>
      <c r="BEQ38" s="84"/>
      <c r="BER38" s="84"/>
      <c r="BES38" s="84"/>
      <c r="BET38" s="84"/>
      <c r="BEU38" s="84"/>
      <c r="BEV38" s="84"/>
      <c r="BEW38" s="84"/>
      <c r="BEX38" s="84"/>
      <c r="BEY38" s="84"/>
      <c r="BEZ38" s="84"/>
      <c r="BFA38" s="84"/>
      <c r="BFB38" s="84"/>
      <c r="BFC38" s="84"/>
      <c r="BFD38" s="84"/>
      <c r="BFE38" s="84"/>
      <c r="BFF38" s="84"/>
      <c r="BFG38" s="84"/>
      <c r="BFH38" s="84"/>
      <c r="BFI38" s="84"/>
      <c r="BFJ38" s="84"/>
      <c r="BFK38" s="84"/>
      <c r="BFL38" s="84"/>
      <c r="BFM38" s="84"/>
      <c r="BFN38" s="84"/>
      <c r="BFO38" s="84"/>
      <c r="BFP38" s="84"/>
      <c r="BFQ38" s="84"/>
      <c r="BFR38" s="84"/>
      <c r="BFS38" s="84"/>
      <c r="BFT38" s="84"/>
      <c r="BFU38" s="84"/>
      <c r="BFV38" s="84"/>
      <c r="BFW38" s="84"/>
      <c r="BFX38" s="84"/>
      <c r="BFY38" s="84"/>
      <c r="BFZ38" s="84"/>
      <c r="BGA38" s="84"/>
      <c r="BGB38" s="84"/>
      <c r="BGC38" s="84"/>
      <c r="BGD38" s="84"/>
      <c r="BGE38" s="84"/>
      <c r="BGF38" s="84"/>
      <c r="BGG38" s="84"/>
      <c r="BGH38" s="84"/>
      <c r="BGI38" s="84"/>
      <c r="BGJ38" s="84"/>
      <c r="BGK38" s="84"/>
      <c r="BGL38" s="84"/>
      <c r="BGM38" s="84"/>
      <c r="BGN38" s="84"/>
      <c r="BGO38" s="84"/>
      <c r="BGP38" s="84"/>
      <c r="BGQ38" s="84"/>
      <c r="BGR38" s="84"/>
      <c r="BGS38" s="84"/>
      <c r="BGT38" s="84"/>
      <c r="BGU38" s="84"/>
      <c r="BGV38" s="84"/>
      <c r="BGW38" s="84"/>
      <c r="BGX38" s="84"/>
      <c r="BGY38" s="84"/>
      <c r="BGZ38" s="84"/>
      <c r="BHA38" s="84"/>
      <c r="BHB38" s="84"/>
      <c r="BHC38" s="84"/>
      <c r="BHD38" s="84"/>
      <c r="BHE38" s="84"/>
      <c r="BHF38" s="84"/>
      <c r="BHG38" s="84"/>
      <c r="BHH38" s="84"/>
      <c r="BHI38" s="84"/>
      <c r="BHJ38" s="84"/>
      <c r="BHK38" s="84"/>
      <c r="BHL38" s="84"/>
      <c r="BHM38" s="84"/>
      <c r="BHN38" s="84"/>
      <c r="BHO38" s="84"/>
      <c r="BHP38" s="84"/>
      <c r="BHQ38" s="84"/>
      <c r="BHR38" s="84"/>
      <c r="BHS38" s="84"/>
      <c r="BHT38" s="84"/>
      <c r="BHU38" s="84"/>
      <c r="BHV38" s="84"/>
      <c r="BHW38" s="84"/>
      <c r="BHX38" s="84"/>
      <c r="BHY38" s="84"/>
      <c r="BHZ38" s="84"/>
      <c r="BIA38" s="84"/>
      <c r="BIB38" s="84"/>
      <c r="BIC38" s="84"/>
      <c r="BID38" s="84"/>
      <c r="BIE38" s="84"/>
      <c r="BIF38" s="84"/>
      <c r="BIG38" s="84"/>
      <c r="BIH38" s="84"/>
      <c r="BII38" s="84"/>
      <c r="BIJ38" s="84"/>
      <c r="BIK38" s="84"/>
      <c r="BIL38" s="84"/>
      <c r="BIM38" s="84"/>
      <c r="BIN38" s="84"/>
      <c r="BIO38" s="84"/>
      <c r="BIP38" s="84"/>
      <c r="BIQ38" s="84"/>
      <c r="BIR38" s="84"/>
      <c r="BIS38" s="84"/>
      <c r="BIT38" s="84"/>
      <c r="BIU38" s="84"/>
      <c r="BIV38" s="84"/>
      <c r="BIW38" s="84"/>
      <c r="BIX38" s="84"/>
      <c r="BIY38" s="84"/>
      <c r="BIZ38" s="84"/>
      <c r="BJA38" s="84"/>
      <c r="BJB38" s="84"/>
      <c r="BJC38" s="84"/>
      <c r="BJD38" s="84"/>
      <c r="BJE38" s="84"/>
      <c r="BJF38" s="84"/>
      <c r="BJG38" s="84"/>
      <c r="BJH38" s="84"/>
      <c r="BJI38" s="84"/>
      <c r="BJJ38" s="84"/>
      <c r="BJK38" s="84"/>
      <c r="BJL38" s="84"/>
      <c r="BJM38" s="84"/>
      <c r="BJN38" s="84"/>
      <c r="BJO38" s="84"/>
      <c r="BJP38" s="84"/>
      <c r="BJQ38" s="84"/>
      <c r="BJR38" s="84"/>
      <c r="BJS38" s="84"/>
      <c r="BJT38" s="84"/>
      <c r="BJU38" s="84"/>
      <c r="BJV38" s="84"/>
      <c r="BJW38" s="84"/>
      <c r="BJX38" s="84"/>
      <c r="BJY38" s="84"/>
      <c r="BJZ38" s="84"/>
      <c r="BKA38" s="84"/>
      <c r="BKB38" s="84"/>
      <c r="BKC38" s="84"/>
      <c r="BKD38" s="84"/>
      <c r="BKE38" s="84"/>
      <c r="BKF38" s="84"/>
      <c r="BKG38" s="84"/>
      <c r="BKH38" s="84"/>
      <c r="BKI38" s="84"/>
      <c r="BKJ38" s="84"/>
      <c r="BKK38" s="84"/>
      <c r="BKL38" s="84"/>
      <c r="BKM38" s="84"/>
      <c r="BKN38" s="84"/>
      <c r="BKO38" s="84"/>
      <c r="BKP38" s="84"/>
      <c r="BKQ38" s="84"/>
      <c r="BKR38" s="84"/>
      <c r="BKS38" s="84"/>
      <c r="BKT38" s="84"/>
      <c r="BKU38" s="84"/>
      <c r="BKV38" s="84"/>
      <c r="BKW38" s="84"/>
      <c r="BKX38" s="84"/>
      <c r="BKY38" s="84"/>
      <c r="BKZ38" s="84"/>
      <c r="BLA38" s="84"/>
      <c r="BLB38" s="84"/>
      <c r="BLC38" s="84"/>
      <c r="BLD38" s="84"/>
      <c r="BLE38" s="84"/>
      <c r="BLF38" s="84"/>
      <c r="BLG38" s="84"/>
      <c r="BLH38" s="84"/>
      <c r="BLI38" s="84"/>
      <c r="BLJ38" s="84"/>
      <c r="BLK38" s="84"/>
      <c r="BLL38" s="84"/>
      <c r="BLM38" s="84"/>
      <c r="BLN38" s="84"/>
      <c r="BLO38" s="84"/>
      <c r="BLP38" s="84"/>
      <c r="BLQ38" s="84"/>
      <c r="BLR38" s="84"/>
      <c r="BLS38" s="84"/>
      <c r="BLT38" s="84"/>
      <c r="BLU38" s="84"/>
      <c r="BLV38" s="84"/>
      <c r="BLW38" s="84"/>
      <c r="BLX38" s="84"/>
      <c r="BLY38" s="84"/>
      <c r="BLZ38" s="84"/>
      <c r="BMA38" s="84"/>
      <c r="BMB38" s="84"/>
      <c r="BMC38" s="84"/>
      <c r="BMD38" s="84"/>
      <c r="BME38" s="84"/>
      <c r="BMF38" s="84"/>
      <c r="BMG38" s="84"/>
      <c r="BMH38" s="84"/>
      <c r="BMI38" s="84"/>
      <c r="BMJ38" s="84"/>
      <c r="BMK38" s="84"/>
      <c r="BML38" s="84"/>
      <c r="BMM38" s="84"/>
      <c r="BMN38" s="84"/>
      <c r="BMO38" s="84"/>
      <c r="BMP38" s="84"/>
      <c r="BMQ38" s="84"/>
      <c r="BMR38" s="84"/>
      <c r="BMS38" s="84"/>
      <c r="BMT38" s="84"/>
      <c r="BMU38" s="84"/>
      <c r="BMV38" s="84"/>
      <c r="BMW38" s="84"/>
      <c r="BMX38" s="84"/>
      <c r="BMY38" s="84"/>
      <c r="BMZ38" s="84"/>
      <c r="BNA38" s="84"/>
      <c r="BNB38" s="84"/>
      <c r="BNC38" s="84"/>
      <c r="BND38" s="84"/>
      <c r="BNE38" s="84"/>
      <c r="BNF38" s="84"/>
      <c r="BNG38" s="84"/>
      <c r="BNH38" s="84"/>
      <c r="BNI38" s="84"/>
      <c r="BNJ38" s="84"/>
      <c r="BNK38" s="84"/>
      <c r="BNL38" s="84"/>
      <c r="BNM38" s="84"/>
      <c r="BNN38" s="84"/>
      <c r="BNO38" s="84"/>
      <c r="BNP38" s="84"/>
      <c r="BNQ38" s="84"/>
      <c r="BNR38" s="84"/>
      <c r="BNS38" s="84"/>
      <c r="BNT38" s="84"/>
      <c r="BNU38" s="84"/>
      <c r="BNV38" s="84"/>
      <c r="BNW38" s="84"/>
      <c r="BNX38" s="84"/>
      <c r="BNY38" s="84"/>
      <c r="BNZ38" s="84"/>
      <c r="BOA38" s="84"/>
      <c r="BOB38" s="84"/>
      <c r="BOC38" s="84"/>
      <c r="BOD38" s="84"/>
      <c r="BOE38" s="84"/>
      <c r="BOF38" s="84"/>
      <c r="BOG38" s="84"/>
      <c r="BOH38" s="84"/>
      <c r="BOI38" s="84"/>
      <c r="BOJ38" s="84"/>
      <c r="BOK38" s="84"/>
      <c r="BOL38" s="84"/>
      <c r="BOM38" s="84"/>
      <c r="BON38" s="84"/>
      <c r="BOO38" s="84"/>
      <c r="BOP38" s="84"/>
      <c r="BOQ38" s="84"/>
      <c r="BOR38" s="84"/>
      <c r="BOS38" s="84"/>
      <c r="BOT38" s="84"/>
      <c r="BOU38" s="84"/>
      <c r="BOV38" s="84"/>
      <c r="BOW38" s="84"/>
      <c r="BOX38" s="84"/>
      <c r="BOY38" s="84"/>
      <c r="BOZ38" s="84"/>
      <c r="BPA38" s="84"/>
      <c r="BPB38" s="84"/>
      <c r="BPC38" s="84"/>
      <c r="BPD38" s="84"/>
      <c r="BPE38" s="84"/>
      <c r="BPF38" s="84"/>
      <c r="BPG38" s="84"/>
      <c r="BPH38" s="84"/>
      <c r="BPI38" s="84"/>
      <c r="BPJ38" s="84"/>
      <c r="BPK38" s="84"/>
      <c r="BPL38" s="84"/>
      <c r="BPM38" s="84"/>
      <c r="BPN38" s="84"/>
      <c r="BPO38" s="84"/>
      <c r="BPP38" s="84"/>
      <c r="BPQ38" s="84"/>
      <c r="BPR38" s="84"/>
      <c r="BPS38" s="84"/>
      <c r="BPT38" s="84"/>
      <c r="BPU38" s="84"/>
      <c r="BPV38" s="84"/>
      <c r="BPW38" s="84"/>
      <c r="BPX38" s="84"/>
      <c r="BPY38" s="84"/>
      <c r="BPZ38" s="84"/>
      <c r="BQA38" s="84"/>
      <c r="BQB38" s="84"/>
      <c r="BQC38" s="84"/>
      <c r="BQD38" s="84"/>
      <c r="BQE38" s="84"/>
      <c r="BQF38" s="84"/>
      <c r="BQG38" s="84"/>
      <c r="BQH38" s="84"/>
      <c r="BQI38" s="84"/>
      <c r="BQJ38" s="84"/>
      <c r="BQK38" s="84"/>
      <c r="BQL38" s="84"/>
      <c r="BQM38" s="84"/>
      <c r="BQN38" s="84"/>
      <c r="BQO38" s="84"/>
      <c r="BQP38" s="84"/>
      <c r="BQQ38" s="84"/>
      <c r="BQR38" s="84"/>
      <c r="BQS38" s="84"/>
      <c r="BQT38" s="84"/>
      <c r="BQU38" s="84"/>
      <c r="BQV38" s="84"/>
      <c r="BQW38" s="84"/>
      <c r="BQX38" s="84"/>
      <c r="BQY38" s="84"/>
      <c r="BQZ38" s="84"/>
      <c r="BRA38" s="84"/>
      <c r="BRB38" s="84"/>
      <c r="BRC38" s="84"/>
      <c r="BRD38" s="84"/>
      <c r="BRE38" s="84"/>
      <c r="BRF38" s="84"/>
      <c r="BRG38" s="84"/>
      <c r="BRH38" s="84"/>
      <c r="BRI38" s="84"/>
      <c r="BRJ38" s="84"/>
      <c r="BRK38" s="84"/>
      <c r="BRL38" s="84"/>
      <c r="BRM38" s="84"/>
      <c r="BRN38" s="84"/>
      <c r="BRO38" s="84"/>
      <c r="BRP38" s="84"/>
      <c r="BRQ38" s="84"/>
      <c r="BRR38" s="84"/>
      <c r="BRS38" s="84"/>
      <c r="BRT38" s="84"/>
      <c r="BRU38" s="84"/>
      <c r="BRV38" s="84"/>
      <c r="BRW38" s="84"/>
      <c r="BRX38" s="84"/>
      <c r="BRY38" s="84"/>
      <c r="BRZ38" s="84"/>
      <c r="BSA38" s="84"/>
      <c r="BSB38" s="84"/>
      <c r="BSC38" s="84"/>
      <c r="BSD38" s="84"/>
      <c r="BSE38" s="84"/>
      <c r="BSF38" s="84"/>
      <c r="BSG38" s="84"/>
      <c r="BSH38" s="84"/>
      <c r="BSI38" s="84"/>
      <c r="BSJ38" s="84"/>
      <c r="BSK38" s="84"/>
      <c r="BSL38" s="84"/>
      <c r="BSM38" s="84"/>
      <c r="BSN38" s="84"/>
      <c r="BSO38" s="84"/>
      <c r="BSP38" s="84"/>
      <c r="BSQ38" s="84"/>
      <c r="BSR38" s="84"/>
      <c r="BSS38" s="84"/>
      <c r="BST38" s="84"/>
      <c r="BSU38" s="84"/>
      <c r="BSV38" s="84"/>
      <c r="BSW38" s="84"/>
      <c r="BSX38" s="84"/>
      <c r="BSY38" s="84"/>
      <c r="BSZ38" s="84"/>
      <c r="BTA38" s="84"/>
      <c r="BTB38" s="84"/>
      <c r="BTC38" s="84"/>
      <c r="BTD38" s="84"/>
      <c r="BTE38" s="84"/>
      <c r="BTF38" s="84"/>
      <c r="BTG38" s="84"/>
      <c r="BTH38" s="84"/>
      <c r="BTI38" s="84"/>
      <c r="BTJ38" s="84"/>
      <c r="BTK38" s="84"/>
      <c r="BTL38" s="84"/>
      <c r="BTM38" s="84"/>
      <c r="BTN38" s="84"/>
      <c r="BTO38" s="84"/>
      <c r="BTP38" s="84"/>
      <c r="BTQ38" s="84"/>
      <c r="BTR38" s="84"/>
      <c r="BTS38" s="84"/>
      <c r="BTT38" s="84"/>
      <c r="BTU38" s="84"/>
      <c r="BTV38" s="84"/>
      <c r="BTW38" s="84"/>
      <c r="BTX38" s="84"/>
      <c r="BTY38" s="84"/>
      <c r="BTZ38" s="84"/>
      <c r="BUA38" s="84"/>
      <c r="BUB38" s="84"/>
      <c r="BUC38" s="84"/>
      <c r="BUD38" s="84"/>
      <c r="BUE38" s="84"/>
      <c r="BUF38" s="84"/>
      <c r="BUG38" s="84"/>
      <c r="BUH38" s="84"/>
      <c r="BUI38" s="84"/>
      <c r="BUJ38" s="84"/>
      <c r="BUK38" s="84"/>
      <c r="BUL38" s="84"/>
      <c r="BUM38" s="84"/>
      <c r="BUN38" s="84"/>
      <c r="BUO38" s="84"/>
      <c r="BUP38" s="84"/>
      <c r="BUQ38" s="84"/>
      <c r="BUR38" s="84"/>
      <c r="BUS38" s="84"/>
      <c r="BUT38" s="84"/>
      <c r="BUU38" s="84"/>
      <c r="BUV38" s="84"/>
      <c r="BUW38" s="84"/>
      <c r="BUX38" s="84"/>
      <c r="BUY38" s="84"/>
      <c r="BUZ38" s="84"/>
      <c r="BVA38" s="84"/>
      <c r="BVB38" s="84"/>
      <c r="BVC38" s="84"/>
      <c r="BVD38" s="84"/>
      <c r="BVE38" s="84"/>
      <c r="BVF38" s="84"/>
      <c r="BVG38" s="84"/>
      <c r="BVH38" s="84"/>
      <c r="BVI38" s="84"/>
      <c r="BVJ38" s="84"/>
      <c r="BVK38" s="84"/>
      <c r="BVL38" s="84"/>
      <c r="BVM38" s="84"/>
      <c r="BVN38" s="84"/>
      <c r="BVO38" s="84"/>
      <c r="BVP38" s="84"/>
      <c r="BVQ38" s="84"/>
      <c r="BVR38" s="84"/>
      <c r="BVS38" s="84"/>
      <c r="BVT38" s="84"/>
      <c r="BVU38" s="84"/>
      <c r="BVV38" s="84"/>
      <c r="BVW38" s="84"/>
      <c r="BVX38" s="84"/>
      <c r="BVY38" s="84"/>
      <c r="BVZ38" s="84"/>
      <c r="BWA38" s="84"/>
      <c r="BWB38" s="84"/>
      <c r="BWC38" s="84"/>
      <c r="BWD38" s="84"/>
      <c r="BWE38" s="84"/>
      <c r="BWF38" s="84"/>
      <c r="BWG38" s="84"/>
      <c r="BWH38" s="84"/>
      <c r="BWI38" s="84"/>
      <c r="BWJ38" s="84"/>
      <c r="BWK38" s="84"/>
      <c r="BWL38" s="84"/>
      <c r="BWM38" s="84"/>
      <c r="BWN38" s="84"/>
      <c r="BWO38" s="84"/>
      <c r="BWP38" s="84"/>
      <c r="BWQ38" s="84"/>
      <c r="BWR38" s="84"/>
      <c r="BWS38" s="84"/>
      <c r="BWT38" s="84"/>
      <c r="BWU38" s="84"/>
      <c r="BWV38" s="84"/>
      <c r="BWW38" s="84"/>
      <c r="BWX38" s="84"/>
      <c r="BWY38" s="84"/>
      <c r="BWZ38" s="84"/>
      <c r="BXA38" s="84"/>
      <c r="BXB38" s="84"/>
      <c r="BXC38" s="84"/>
      <c r="BXD38" s="84"/>
      <c r="BXE38" s="84"/>
      <c r="BXF38" s="84"/>
      <c r="BXG38" s="84"/>
      <c r="BXH38" s="84"/>
      <c r="BXI38" s="84"/>
      <c r="BXJ38" s="84"/>
      <c r="BXK38" s="84"/>
      <c r="BXL38" s="84"/>
      <c r="BXM38" s="84"/>
      <c r="BXN38" s="84"/>
      <c r="BXO38" s="84"/>
      <c r="BXP38" s="84"/>
      <c r="BXQ38" s="84"/>
      <c r="BXR38" s="84"/>
      <c r="BXS38" s="84"/>
      <c r="BXT38" s="84"/>
      <c r="BXU38" s="84"/>
      <c r="BXV38" s="84"/>
      <c r="BXW38" s="84"/>
      <c r="BXX38" s="84"/>
      <c r="BXY38" s="84"/>
      <c r="BXZ38" s="84"/>
      <c r="BYA38" s="84"/>
      <c r="BYB38" s="84"/>
      <c r="BYC38" s="84"/>
      <c r="BYD38" s="84"/>
      <c r="BYE38" s="84"/>
      <c r="BYF38" s="84"/>
      <c r="BYG38" s="84"/>
      <c r="BYH38" s="84"/>
      <c r="BYI38" s="84"/>
      <c r="BYJ38" s="84"/>
      <c r="BYK38" s="84"/>
      <c r="BYL38" s="84"/>
      <c r="BYM38" s="84"/>
      <c r="BYN38" s="84"/>
      <c r="BYO38" s="84"/>
      <c r="BYP38" s="84"/>
      <c r="BYQ38" s="84"/>
      <c r="BYR38" s="84"/>
      <c r="BYS38" s="84"/>
      <c r="BYT38" s="84"/>
      <c r="BYU38" s="84"/>
      <c r="BYV38" s="84"/>
      <c r="BYW38" s="84"/>
      <c r="BYX38" s="84"/>
      <c r="BYY38" s="84"/>
      <c r="BYZ38" s="84"/>
      <c r="BZA38" s="84"/>
      <c r="BZB38" s="84"/>
      <c r="BZC38" s="84"/>
      <c r="BZD38" s="84"/>
      <c r="BZE38" s="84"/>
      <c r="BZF38" s="84"/>
      <c r="BZG38" s="84"/>
      <c r="BZH38" s="84"/>
      <c r="BZI38" s="84"/>
      <c r="BZJ38" s="84"/>
      <c r="BZK38" s="84"/>
      <c r="BZL38" s="84"/>
      <c r="BZM38" s="84"/>
      <c r="BZN38" s="84"/>
      <c r="BZO38" s="84"/>
      <c r="BZP38" s="84"/>
      <c r="BZQ38" s="84"/>
      <c r="BZR38" s="84"/>
      <c r="BZS38" s="84"/>
      <c r="BZT38" s="84"/>
      <c r="BZU38" s="84"/>
      <c r="BZV38" s="84"/>
      <c r="BZW38" s="84"/>
      <c r="BZX38" s="84"/>
      <c r="BZY38" s="84"/>
      <c r="BZZ38" s="84"/>
      <c r="CAA38" s="84"/>
      <c r="CAB38" s="84"/>
      <c r="CAC38" s="84"/>
      <c r="CAD38" s="84"/>
      <c r="CAE38" s="84"/>
      <c r="CAF38" s="84"/>
      <c r="CAG38" s="84"/>
      <c r="CAH38" s="84"/>
      <c r="CAI38" s="84"/>
      <c r="CAJ38" s="84"/>
      <c r="CAK38" s="84"/>
      <c r="CAL38" s="84"/>
      <c r="CAM38" s="84"/>
      <c r="CAN38" s="84"/>
      <c r="CAO38" s="84"/>
      <c r="CAP38" s="84"/>
      <c r="CAQ38" s="84"/>
      <c r="CAR38" s="84"/>
      <c r="CAS38" s="84"/>
      <c r="CAT38" s="84"/>
      <c r="CAU38" s="84"/>
      <c r="CAV38" s="84"/>
      <c r="CAW38" s="84"/>
      <c r="CAX38" s="84"/>
      <c r="CAY38" s="84"/>
      <c r="CAZ38" s="84"/>
      <c r="CBA38" s="84"/>
      <c r="CBB38" s="84"/>
      <c r="CBC38" s="84"/>
      <c r="CBD38" s="84"/>
      <c r="CBE38" s="84"/>
      <c r="CBF38" s="84"/>
      <c r="CBG38" s="84"/>
      <c r="CBH38" s="84"/>
      <c r="CBI38" s="84"/>
      <c r="CBJ38" s="84"/>
      <c r="CBK38" s="84"/>
      <c r="CBL38" s="84"/>
      <c r="CBM38" s="84"/>
      <c r="CBN38" s="84"/>
      <c r="CBO38" s="84"/>
      <c r="CBP38" s="84"/>
      <c r="CBQ38" s="84"/>
      <c r="CBR38" s="84"/>
      <c r="CBS38" s="84"/>
      <c r="CBT38" s="84"/>
      <c r="CBU38" s="84"/>
      <c r="CBV38" s="84"/>
      <c r="CBW38" s="84"/>
      <c r="CBX38" s="84"/>
      <c r="CBY38" s="84"/>
      <c r="CBZ38" s="84"/>
      <c r="CCA38" s="84"/>
      <c r="CCB38" s="84"/>
      <c r="CCC38" s="84"/>
      <c r="CCD38" s="84"/>
      <c r="CCE38" s="84"/>
      <c r="CCF38" s="84"/>
      <c r="CCG38" s="84"/>
      <c r="CCH38" s="84"/>
      <c r="CCI38" s="84"/>
      <c r="CCJ38" s="84"/>
      <c r="CCK38" s="84"/>
      <c r="CCL38" s="84"/>
      <c r="CCM38" s="84"/>
      <c r="CCN38" s="84"/>
      <c r="CCO38" s="84"/>
      <c r="CCP38" s="84"/>
      <c r="CCQ38" s="84"/>
      <c r="CCR38" s="84"/>
      <c r="CCS38" s="84"/>
      <c r="CCT38" s="84"/>
      <c r="CCU38" s="84"/>
      <c r="CCV38" s="84"/>
      <c r="CCW38" s="84"/>
      <c r="CCX38" s="84"/>
      <c r="CCY38" s="84"/>
      <c r="CCZ38" s="84"/>
      <c r="CDA38" s="84"/>
      <c r="CDB38" s="84"/>
      <c r="CDC38" s="84"/>
      <c r="CDD38" s="84"/>
      <c r="CDE38" s="84"/>
      <c r="CDF38" s="84"/>
      <c r="CDG38" s="84"/>
      <c r="CDH38" s="84"/>
      <c r="CDI38" s="84"/>
      <c r="CDJ38" s="84"/>
      <c r="CDK38" s="84"/>
      <c r="CDL38" s="84"/>
      <c r="CDM38" s="84"/>
      <c r="CDN38" s="84"/>
      <c r="CDO38" s="84"/>
      <c r="CDP38" s="84"/>
      <c r="CDQ38" s="84"/>
      <c r="CDR38" s="84"/>
      <c r="CDS38" s="84"/>
      <c r="CDT38" s="84"/>
      <c r="CDU38" s="84"/>
      <c r="CDV38" s="84"/>
      <c r="CDW38" s="84"/>
      <c r="CDX38" s="84"/>
      <c r="CDY38" s="84"/>
      <c r="CDZ38" s="84"/>
      <c r="CEA38" s="84"/>
      <c r="CEB38" s="84"/>
      <c r="CEC38" s="84"/>
      <c r="CED38" s="84"/>
      <c r="CEE38" s="84"/>
      <c r="CEF38" s="84"/>
      <c r="CEG38" s="84"/>
      <c r="CEH38" s="84"/>
      <c r="CEI38" s="84"/>
      <c r="CEJ38" s="84"/>
      <c r="CEK38" s="84"/>
      <c r="CEL38" s="84"/>
      <c r="CEM38" s="84"/>
      <c r="CEN38" s="84"/>
      <c r="CEO38" s="84"/>
      <c r="CEP38" s="84"/>
      <c r="CEQ38" s="84"/>
      <c r="CER38" s="84"/>
      <c r="CES38" s="84"/>
      <c r="CET38" s="84"/>
      <c r="CEU38" s="84"/>
      <c r="CEV38" s="84"/>
      <c r="CEW38" s="84"/>
      <c r="CEX38" s="84"/>
      <c r="CEY38" s="84"/>
      <c r="CEZ38" s="84"/>
      <c r="CFA38" s="84"/>
      <c r="CFB38" s="84"/>
      <c r="CFC38" s="84"/>
      <c r="CFD38" s="84"/>
      <c r="CFE38" s="84"/>
      <c r="CFF38" s="84"/>
      <c r="CFG38" s="84"/>
      <c r="CFH38" s="84"/>
      <c r="CFI38" s="84"/>
      <c r="CFJ38" s="84"/>
      <c r="CFK38" s="84"/>
      <c r="CFL38" s="84"/>
      <c r="CFM38" s="84"/>
      <c r="CFN38" s="84"/>
      <c r="CFO38" s="84"/>
      <c r="CFP38" s="84"/>
      <c r="CFQ38" s="84"/>
      <c r="CFR38" s="84"/>
      <c r="CFS38" s="84"/>
      <c r="CFT38" s="84"/>
      <c r="CFU38" s="84"/>
      <c r="CFV38" s="84"/>
      <c r="CFW38" s="84"/>
      <c r="CFX38" s="84"/>
      <c r="CFY38" s="84"/>
      <c r="CFZ38" s="84"/>
      <c r="CGA38" s="84"/>
      <c r="CGB38" s="84"/>
      <c r="CGC38" s="84"/>
      <c r="CGD38" s="84"/>
      <c r="CGE38" s="84"/>
      <c r="CGF38" s="84"/>
      <c r="CGG38" s="84"/>
      <c r="CGH38" s="84"/>
      <c r="CGI38" s="84"/>
      <c r="CGJ38" s="84"/>
      <c r="CGK38" s="84"/>
      <c r="CGL38" s="84"/>
      <c r="CGM38" s="84"/>
      <c r="CGN38" s="84"/>
      <c r="CGO38" s="84"/>
      <c r="CGP38" s="84"/>
      <c r="CGQ38" s="84"/>
      <c r="CGR38" s="84"/>
      <c r="CGS38" s="84"/>
      <c r="CGT38" s="84"/>
      <c r="CGU38" s="84"/>
      <c r="CGV38" s="84"/>
      <c r="CGW38" s="84"/>
      <c r="CGX38" s="84"/>
      <c r="CGY38" s="84"/>
      <c r="CGZ38" s="84"/>
      <c r="CHA38" s="84"/>
      <c r="CHB38" s="84"/>
      <c r="CHC38" s="84"/>
      <c r="CHD38" s="84"/>
      <c r="CHE38" s="84"/>
      <c r="CHF38" s="84"/>
      <c r="CHG38" s="84"/>
      <c r="CHH38" s="84"/>
      <c r="CHI38" s="84"/>
      <c r="CHJ38" s="84"/>
      <c r="CHK38" s="84"/>
      <c r="CHL38" s="84"/>
      <c r="CHM38" s="84"/>
      <c r="CHN38" s="84"/>
      <c r="CHO38" s="84"/>
      <c r="CHP38" s="84"/>
      <c r="CHQ38" s="84"/>
      <c r="CHR38" s="84"/>
      <c r="CHS38" s="84"/>
      <c r="CHT38" s="84"/>
      <c r="CHU38" s="84"/>
      <c r="CHV38" s="84"/>
      <c r="CHW38" s="84"/>
      <c r="CHX38" s="84"/>
      <c r="CHY38" s="84"/>
      <c r="CHZ38" s="84"/>
      <c r="CIA38" s="84"/>
      <c r="CIB38" s="84"/>
      <c r="CIC38" s="84"/>
      <c r="CID38" s="84"/>
      <c r="CIE38" s="84"/>
      <c r="CIF38" s="84"/>
      <c r="CIG38" s="84"/>
      <c r="CIH38" s="84"/>
      <c r="CII38" s="84"/>
      <c r="CIJ38" s="84"/>
      <c r="CIK38" s="84"/>
      <c r="CIL38" s="84"/>
      <c r="CIM38" s="84"/>
      <c r="CIN38" s="84"/>
      <c r="CIO38" s="84"/>
      <c r="CIP38" s="84"/>
      <c r="CIQ38" s="84"/>
      <c r="CIR38" s="84"/>
      <c r="CIS38" s="84"/>
      <c r="CIT38" s="84"/>
      <c r="CIU38" s="84"/>
      <c r="CIV38" s="84"/>
      <c r="CIW38" s="84"/>
      <c r="CIX38" s="84"/>
      <c r="CIY38" s="84"/>
      <c r="CIZ38" s="84"/>
      <c r="CJA38" s="84"/>
      <c r="CJB38" s="84"/>
      <c r="CJC38" s="84"/>
      <c r="CJD38" s="84"/>
      <c r="CJE38" s="84"/>
      <c r="CJF38" s="84"/>
      <c r="CJG38" s="84"/>
      <c r="CJH38" s="84"/>
      <c r="CJI38" s="84"/>
      <c r="CJJ38" s="84"/>
      <c r="CJK38" s="84"/>
      <c r="CJL38" s="84"/>
      <c r="CJM38" s="84"/>
      <c r="CJN38" s="84"/>
      <c r="CJO38" s="84"/>
      <c r="CJP38" s="84"/>
      <c r="CJQ38" s="84"/>
      <c r="CJR38" s="84"/>
      <c r="CJS38" s="84"/>
      <c r="CJT38" s="84"/>
      <c r="CJU38" s="84"/>
      <c r="CJV38" s="84"/>
      <c r="CJW38" s="84"/>
      <c r="CJX38" s="84"/>
      <c r="CJY38" s="84"/>
      <c r="CJZ38" s="84"/>
      <c r="CKA38" s="84"/>
      <c r="CKB38" s="84"/>
      <c r="CKC38" s="84"/>
      <c r="CKD38" s="84"/>
      <c r="CKE38" s="84"/>
      <c r="CKF38" s="84"/>
      <c r="CKG38" s="84"/>
      <c r="CKH38" s="84"/>
      <c r="CKI38" s="84"/>
      <c r="CKJ38" s="84"/>
      <c r="CKK38" s="84"/>
      <c r="CKL38" s="84"/>
      <c r="CKM38" s="84"/>
      <c r="CKN38" s="84"/>
      <c r="CKO38" s="84"/>
      <c r="CKP38" s="84"/>
      <c r="CKQ38" s="84"/>
      <c r="CKR38" s="84"/>
      <c r="CKS38" s="84"/>
      <c r="CKT38" s="84"/>
      <c r="CKU38" s="84"/>
      <c r="CKV38" s="84"/>
      <c r="CKW38" s="84"/>
      <c r="CKX38" s="84"/>
      <c r="CKY38" s="84"/>
      <c r="CKZ38" s="84"/>
      <c r="CLA38" s="84"/>
      <c r="CLB38" s="84"/>
      <c r="CLC38" s="84"/>
      <c r="CLD38" s="84"/>
      <c r="CLE38" s="84"/>
      <c r="CLF38" s="84"/>
      <c r="CLG38" s="84"/>
      <c r="CLH38" s="84"/>
      <c r="CLI38" s="84"/>
      <c r="CLJ38" s="84"/>
      <c r="CLK38" s="84"/>
      <c r="CLL38" s="84"/>
      <c r="CLM38" s="84"/>
      <c r="CLN38" s="84"/>
      <c r="CLO38" s="84"/>
      <c r="CLP38" s="84"/>
      <c r="CLQ38" s="84"/>
      <c r="CLR38" s="84"/>
      <c r="CLS38" s="84"/>
      <c r="CLT38" s="84"/>
      <c r="CLU38" s="84"/>
      <c r="CLV38" s="84"/>
      <c r="CLW38" s="84"/>
      <c r="CLX38" s="84"/>
      <c r="CLY38" s="84"/>
      <c r="CLZ38" s="84"/>
      <c r="CMA38" s="84"/>
      <c r="CMB38" s="84"/>
      <c r="CMC38" s="84"/>
      <c r="CMD38" s="84"/>
      <c r="CME38" s="84"/>
      <c r="CMF38" s="84"/>
      <c r="CMG38" s="84"/>
      <c r="CMH38" s="84"/>
      <c r="CMI38" s="84"/>
      <c r="CMJ38" s="84"/>
      <c r="CMK38" s="84"/>
      <c r="CML38" s="84"/>
      <c r="CMM38" s="84"/>
      <c r="CMN38" s="84"/>
      <c r="CMO38" s="84"/>
      <c r="CMP38" s="84"/>
      <c r="CMQ38" s="84"/>
      <c r="CMR38" s="84"/>
      <c r="CMS38" s="84"/>
      <c r="CMT38" s="84"/>
      <c r="CMU38" s="84"/>
      <c r="CMV38" s="84"/>
      <c r="CMW38" s="84"/>
      <c r="CMX38" s="84"/>
      <c r="CMY38" s="84"/>
      <c r="CMZ38" s="84"/>
      <c r="CNA38" s="84"/>
      <c r="CNB38" s="84"/>
      <c r="CNC38" s="84"/>
      <c r="CND38" s="84"/>
      <c r="CNE38" s="84"/>
      <c r="CNF38" s="84"/>
      <c r="CNG38" s="84"/>
      <c r="CNH38" s="84"/>
      <c r="CNI38" s="84"/>
      <c r="CNJ38" s="84"/>
      <c r="CNK38" s="84"/>
      <c r="CNL38" s="84"/>
      <c r="CNM38" s="84"/>
      <c r="CNN38" s="84"/>
      <c r="CNO38" s="84"/>
      <c r="CNP38" s="84"/>
      <c r="CNQ38" s="84"/>
      <c r="CNR38" s="84"/>
      <c r="CNS38" s="84"/>
      <c r="CNT38" s="84"/>
      <c r="CNU38" s="84"/>
      <c r="CNV38" s="84"/>
      <c r="CNW38" s="84"/>
      <c r="CNX38" s="84"/>
      <c r="CNY38" s="84"/>
      <c r="CNZ38" s="84"/>
      <c r="COA38" s="84"/>
      <c r="COB38" s="84"/>
      <c r="COC38" s="84"/>
      <c r="COD38" s="84"/>
      <c r="COE38" s="84"/>
      <c r="COF38" s="84"/>
      <c r="COG38" s="84"/>
      <c r="COH38" s="84"/>
      <c r="COI38" s="84"/>
      <c r="COJ38" s="84"/>
      <c r="COK38" s="84"/>
      <c r="COL38" s="84"/>
      <c r="COM38" s="84"/>
      <c r="CON38" s="84"/>
      <c r="COO38" s="84"/>
      <c r="COP38" s="84"/>
      <c r="COQ38" s="84"/>
      <c r="COR38" s="84"/>
      <c r="COS38" s="84"/>
      <c r="COT38" s="84"/>
      <c r="COU38" s="84"/>
      <c r="COV38" s="84"/>
      <c r="COW38" s="84"/>
      <c r="COX38" s="84"/>
      <c r="COY38" s="84"/>
      <c r="COZ38" s="84"/>
      <c r="CPA38" s="84"/>
      <c r="CPB38" s="84"/>
      <c r="CPC38" s="84"/>
      <c r="CPD38" s="84"/>
      <c r="CPE38" s="84"/>
      <c r="CPF38" s="84"/>
      <c r="CPG38" s="84"/>
      <c r="CPH38" s="84"/>
      <c r="CPI38" s="84"/>
      <c r="CPJ38" s="84"/>
      <c r="CPK38" s="84"/>
      <c r="CPL38" s="84"/>
      <c r="CPM38" s="84"/>
      <c r="CPN38" s="84"/>
      <c r="CPO38" s="84"/>
      <c r="CPP38" s="84"/>
      <c r="CPQ38" s="84"/>
      <c r="CPR38" s="84"/>
      <c r="CPS38" s="84"/>
      <c r="CPT38" s="84"/>
      <c r="CPU38" s="84"/>
      <c r="CPV38" s="84"/>
      <c r="CPW38" s="84"/>
      <c r="CPX38" s="84"/>
      <c r="CPY38" s="84"/>
      <c r="CPZ38" s="84"/>
      <c r="CQA38" s="84"/>
      <c r="CQB38" s="84"/>
      <c r="CQC38" s="84"/>
      <c r="CQD38" s="84"/>
      <c r="CQE38" s="84"/>
      <c r="CQF38" s="84"/>
      <c r="CQG38" s="84"/>
      <c r="CQH38" s="84"/>
      <c r="CQI38" s="84"/>
      <c r="CQJ38" s="84"/>
      <c r="CQK38" s="84"/>
      <c r="CQL38" s="84"/>
      <c r="CQM38" s="84"/>
      <c r="CQN38" s="84"/>
      <c r="CQO38" s="84"/>
      <c r="CQP38" s="84"/>
      <c r="CQQ38" s="84"/>
      <c r="CQR38" s="84"/>
      <c r="CQS38" s="84"/>
      <c r="CQT38" s="84"/>
      <c r="CQU38" s="84"/>
      <c r="CQV38" s="84"/>
      <c r="CQW38" s="84"/>
      <c r="CQX38" s="84"/>
      <c r="CQY38" s="84"/>
      <c r="CQZ38" s="84"/>
      <c r="CRA38" s="84"/>
      <c r="CRB38" s="84"/>
      <c r="CRC38" s="84"/>
      <c r="CRD38" s="84"/>
      <c r="CRE38" s="84"/>
      <c r="CRF38" s="84"/>
      <c r="CRG38" s="84"/>
      <c r="CRH38" s="84"/>
      <c r="CRI38" s="84"/>
      <c r="CRJ38" s="84"/>
      <c r="CRK38" s="84"/>
      <c r="CRL38" s="84"/>
      <c r="CRM38" s="84"/>
      <c r="CRN38" s="84"/>
      <c r="CRO38" s="84"/>
      <c r="CRP38" s="84"/>
      <c r="CRQ38" s="84"/>
      <c r="CRR38" s="84"/>
      <c r="CRS38" s="84"/>
      <c r="CRT38" s="84"/>
      <c r="CRU38" s="84"/>
      <c r="CRV38" s="84"/>
      <c r="CRW38" s="84"/>
      <c r="CRX38" s="84"/>
      <c r="CRY38" s="84"/>
      <c r="CRZ38" s="84"/>
      <c r="CSA38" s="84"/>
      <c r="CSB38" s="84"/>
      <c r="CSC38" s="84"/>
      <c r="CSD38" s="84"/>
      <c r="CSE38" s="84"/>
      <c r="CSF38" s="84"/>
      <c r="CSG38" s="84"/>
      <c r="CSH38" s="84"/>
      <c r="CSI38" s="84"/>
      <c r="CSJ38" s="84"/>
      <c r="CSK38" s="84"/>
      <c r="CSL38" s="84"/>
      <c r="CSM38" s="84"/>
      <c r="CSN38" s="84"/>
      <c r="CSO38" s="84"/>
      <c r="CSP38" s="84"/>
      <c r="CSQ38" s="84"/>
      <c r="CSR38" s="84"/>
      <c r="CSS38" s="84"/>
      <c r="CST38" s="84"/>
      <c r="CSU38" s="84"/>
      <c r="CSV38" s="84"/>
      <c r="CSW38" s="84"/>
      <c r="CSX38" s="84"/>
      <c r="CSY38" s="84"/>
      <c r="CSZ38" s="84"/>
      <c r="CTA38" s="84"/>
      <c r="CTB38" s="84"/>
      <c r="CTC38" s="84"/>
      <c r="CTD38" s="84"/>
      <c r="CTE38" s="84"/>
      <c r="CTF38" s="84"/>
      <c r="CTG38" s="84"/>
      <c r="CTH38" s="84"/>
      <c r="CTI38" s="84"/>
      <c r="CTJ38" s="84"/>
      <c r="CTK38" s="84"/>
      <c r="CTL38" s="84"/>
      <c r="CTM38" s="84"/>
      <c r="CTN38" s="84"/>
      <c r="CTO38" s="84"/>
      <c r="CTP38" s="84"/>
      <c r="CTQ38" s="84"/>
      <c r="CTR38" s="84"/>
      <c r="CTS38" s="84"/>
      <c r="CTT38" s="84"/>
      <c r="CTU38" s="84"/>
      <c r="CTV38" s="84"/>
      <c r="CTW38" s="84"/>
      <c r="CTX38" s="84"/>
      <c r="CTY38" s="84"/>
      <c r="CTZ38" s="84"/>
      <c r="CUA38" s="84"/>
      <c r="CUB38" s="84"/>
      <c r="CUC38" s="84"/>
      <c r="CUD38" s="84"/>
      <c r="CUE38" s="84"/>
      <c r="CUF38" s="84"/>
      <c r="CUG38" s="84"/>
      <c r="CUH38" s="84"/>
      <c r="CUI38" s="84"/>
      <c r="CUJ38" s="84"/>
      <c r="CUK38" s="84"/>
      <c r="CUL38" s="84"/>
      <c r="CUM38" s="84"/>
      <c r="CUN38" s="84"/>
      <c r="CUO38" s="84"/>
      <c r="CUP38" s="84"/>
      <c r="CUQ38" s="84"/>
      <c r="CUR38" s="84"/>
      <c r="CUS38" s="84"/>
      <c r="CUT38" s="84"/>
      <c r="CUU38" s="84"/>
      <c r="CUV38" s="84"/>
      <c r="CUW38" s="84"/>
      <c r="CUX38" s="84"/>
      <c r="CUY38" s="84"/>
      <c r="CUZ38" s="84"/>
      <c r="CVA38" s="84"/>
      <c r="CVB38" s="84"/>
      <c r="CVC38" s="84"/>
      <c r="CVD38" s="84"/>
      <c r="CVE38" s="84"/>
      <c r="CVF38" s="84"/>
      <c r="CVG38" s="84"/>
      <c r="CVH38" s="84"/>
      <c r="CVI38" s="84"/>
      <c r="CVJ38" s="84"/>
      <c r="CVK38" s="84"/>
      <c r="CVL38" s="84"/>
      <c r="CVM38" s="84"/>
      <c r="CVN38" s="84"/>
      <c r="CVO38" s="84"/>
      <c r="CVP38" s="84"/>
      <c r="CVQ38" s="84"/>
      <c r="CVR38" s="84"/>
      <c r="CVS38" s="84"/>
      <c r="CVT38" s="84"/>
      <c r="CVU38" s="84"/>
      <c r="CVV38" s="84"/>
      <c r="CVW38" s="84"/>
      <c r="CVX38" s="84"/>
      <c r="CVY38" s="84"/>
      <c r="CVZ38" s="84"/>
      <c r="CWA38" s="84"/>
      <c r="CWB38" s="84"/>
      <c r="CWC38" s="84"/>
      <c r="CWD38" s="84"/>
      <c r="CWE38" s="84"/>
      <c r="CWF38" s="84"/>
      <c r="CWG38" s="84"/>
      <c r="CWH38" s="84"/>
      <c r="CWI38" s="84"/>
      <c r="CWJ38" s="84"/>
      <c r="CWK38" s="84"/>
      <c r="CWL38" s="84"/>
      <c r="CWM38" s="84"/>
      <c r="CWN38" s="84"/>
      <c r="CWO38" s="84"/>
      <c r="CWP38" s="84"/>
      <c r="CWQ38" s="84"/>
      <c r="CWR38" s="84"/>
      <c r="CWS38" s="84"/>
      <c r="CWT38" s="84"/>
      <c r="CWU38" s="84"/>
      <c r="CWV38" s="84"/>
      <c r="CWW38" s="84"/>
      <c r="CWX38" s="84"/>
      <c r="CWY38" s="84"/>
      <c r="CWZ38" s="84"/>
      <c r="CXA38" s="84"/>
      <c r="CXB38" s="84"/>
      <c r="CXC38" s="84"/>
      <c r="CXD38" s="84"/>
      <c r="CXE38" s="84"/>
      <c r="CXF38" s="84"/>
      <c r="CXG38" s="84"/>
      <c r="CXH38" s="84"/>
      <c r="CXI38" s="84"/>
      <c r="CXJ38" s="84"/>
      <c r="CXK38" s="84"/>
      <c r="CXL38" s="84"/>
      <c r="CXM38" s="84"/>
      <c r="CXN38" s="84"/>
      <c r="CXO38" s="84"/>
      <c r="CXP38" s="84"/>
      <c r="CXQ38" s="84"/>
      <c r="CXR38" s="84"/>
      <c r="CXS38" s="84"/>
      <c r="CXT38" s="84"/>
      <c r="CXU38" s="84"/>
      <c r="CXV38" s="84"/>
      <c r="CXW38" s="84"/>
      <c r="CXX38" s="84"/>
      <c r="CXY38" s="84"/>
      <c r="CXZ38" s="84"/>
      <c r="CYA38" s="84"/>
      <c r="CYB38" s="84"/>
      <c r="CYC38" s="84"/>
      <c r="CYD38" s="84"/>
      <c r="CYE38" s="84"/>
      <c r="CYF38" s="84"/>
      <c r="CYG38" s="84"/>
      <c r="CYH38" s="84"/>
      <c r="CYI38" s="84"/>
      <c r="CYJ38" s="84"/>
      <c r="CYK38" s="84"/>
      <c r="CYL38" s="84"/>
      <c r="CYM38" s="84"/>
      <c r="CYN38" s="84"/>
      <c r="CYO38" s="84"/>
      <c r="CYP38" s="84"/>
      <c r="CYQ38" s="84"/>
      <c r="CYR38" s="84"/>
      <c r="CYS38" s="84"/>
      <c r="CYT38" s="84"/>
      <c r="CYU38" s="84"/>
      <c r="CYV38" s="84"/>
      <c r="CYW38" s="84"/>
      <c r="CYX38" s="84"/>
      <c r="CYY38" s="84"/>
      <c r="CYZ38" s="84"/>
      <c r="CZA38" s="84"/>
      <c r="CZB38" s="84"/>
      <c r="CZC38" s="84"/>
      <c r="CZD38" s="84"/>
      <c r="CZE38" s="84"/>
      <c r="CZF38" s="84"/>
      <c r="CZG38" s="84"/>
      <c r="CZH38" s="84"/>
      <c r="CZI38" s="84"/>
      <c r="CZJ38" s="84"/>
      <c r="CZK38" s="84"/>
      <c r="CZL38" s="84"/>
      <c r="CZM38" s="84"/>
      <c r="CZN38" s="84"/>
      <c r="CZO38" s="84"/>
      <c r="CZP38" s="84"/>
      <c r="CZQ38" s="84"/>
      <c r="CZR38" s="84"/>
      <c r="CZS38" s="84"/>
      <c r="CZT38" s="84"/>
      <c r="CZU38" s="84"/>
      <c r="CZV38" s="84"/>
      <c r="CZW38" s="84"/>
      <c r="CZX38" s="84"/>
      <c r="CZY38" s="84"/>
      <c r="CZZ38" s="84"/>
      <c r="DAA38" s="84"/>
      <c r="DAB38" s="84"/>
      <c r="DAC38" s="84"/>
      <c r="DAD38" s="84"/>
      <c r="DAE38" s="84"/>
      <c r="DAF38" s="84"/>
      <c r="DAG38" s="84"/>
      <c r="DAH38" s="84"/>
      <c r="DAI38" s="84"/>
      <c r="DAJ38" s="84"/>
      <c r="DAK38" s="84"/>
      <c r="DAL38" s="84"/>
      <c r="DAM38" s="84"/>
      <c r="DAN38" s="84"/>
      <c r="DAO38" s="84"/>
      <c r="DAP38" s="84"/>
      <c r="DAQ38" s="84"/>
      <c r="DAR38" s="84"/>
      <c r="DAS38" s="84"/>
      <c r="DAT38" s="84"/>
      <c r="DAU38" s="84"/>
      <c r="DAV38" s="84"/>
      <c r="DAW38" s="84"/>
      <c r="DAX38" s="84"/>
      <c r="DAY38" s="84"/>
      <c r="DAZ38" s="84"/>
      <c r="DBA38" s="84"/>
      <c r="DBB38" s="84"/>
      <c r="DBC38" s="84"/>
      <c r="DBD38" s="84"/>
      <c r="DBE38" s="84"/>
      <c r="DBF38" s="84"/>
      <c r="DBG38" s="84"/>
      <c r="DBH38" s="84"/>
      <c r="DBI38" s="84"/>
      <c r="DBJ38" s="84"/>
      <c r="DBK38" s="84"/>
      <c r="DBL38" s="84"/>
      <c r="DBM38" s="84"/>
      <c r="DBN38" s="84"/>
      <c r="DBO38" s="84"/>
      <c r="DBP38" s="84"/>
      <c r="DBQ38" s="84"/>
      <c r="DBR38" s="84"/>
      <c r="DBS38" s="84"/>
      <c r="DBT38" s="84"/>
      <c r="DBU38" s="84"/>
      <c r="DBV38" s="84"/>
      <c r="DBW38" s="84"/>
      <c r="DBX38" s="84"/>
      <c r="DBY38" s="84"/>
      <c r="DBZ38" s="84"/>
      <c r="DCA38" s="84"/>
      <c r="DCB38" s="84"/>
      <c r="DCC38" s="84"/>
      <c r="DCD38" s="84"/>
      <c r="DCE38" s="84"/>
      <c r="DCF38" s="84"/>
      <c r="DCG38" s="84"/>
      <c r="DCH38" s="84"/>
      <c r="DCI38" s="84"/>
      <c r="DCJ38" s="84"/>
      <c r="DCK38" s="84"/>
      <c r="DCL38" s="84"/>
      <c r="DCM38" s="84"/>
      <c r="DCN38" s="84"/>
      <c r="DCO38" s="84"/>
      <c r="DCP38" s="84"/>
      <c r="DCQ38" s="84"/>
      <c r="DCR38" s="84"/>
      <c r="DCS38" s="84"/>
      <c r="DCT38" s="84"/>
      <c r="DCU38" s="84"/>
      <c r="DCV38" s="84"/>
      <c r="DCW38" s="84"/>
      <c r="DCX38" s="84"/>
      <c r="DCY38" s="84"/>
      <c r="DCZ38" s="84"/>
      <c r="DDA38" s="84"/>
      <c r="DDB38" s="84"/>
      <c r="DDC38" s="84"/>
      <c r="DDD38" s="84"/>
      <c r="DDE38" s="84"/>
      <c r="DDF38" s="84"/>
      <c r="DDG38" s="84"/>
      <c r="DDH38" s="84"/>
      <c r="DDI38" s="84"/>
      <c r="DDJ38" s="84"/>
      <c r="DDK38" s="84"/>
      <c r="DDL38" s="84"/>
      <c r="DDM38" s="84"/>
      <c r="DDN38" s="84"/>
      <c r="DDO38" s="84"/>
      <c r="DDP38" s="84"/>
      <c r="DDQ38" s="84"/>
      <c r="DDR38" s="84"/>
      <c r="DDS38" s="84"/>
      <c r="DDT38" s="84"/>
      <c r="DDU38" s="84"/>
      <c r="DDV38" s="84"/>
      <c r="DDW38" s="84"/>
      <c r="DDX38" s="84"/>
      <c r="DDY38" s="84"/>
      <c r="DDZ38" s="84"/>
      <c r="DEA38" s="84"/>
      <c r="DEB38" s="84"/>
      <c r="DEC38" s="84"/>
      <c r="DED38" s="84"/>
      <c r="DEE38" s="84"/>
      <c r="DEF38" s="84"/>
      <c r="DEG38" s="84"/>
      <c r="DEH38" s="84"/>
      <c r="DEI38" s="84"/>
      <c r="DEJ38" s="84"/>
      <c r="DEK38" s="84"/>
      <c r="DEL38" s="84"/>
      <c r="DEM38" s="84"/>
      <c r="DEN38" s="84"/>
      <c r="DEO38" s="84"/>
      <c r="DEP38" s="84"/>
      <c r="DEQ38" s="84"/>
      <c r="DER38" s="84"/>
      <c r="DES38" s="84"/>
      <c r="DET38" s="84"/>
      <c r="DEU38" s="84"/>
      <c r="DEV38" s="84"/>
      <c r="DEW38" s="84"/>
      <c r="DEX38" s="84"/>
      <c r="DEY38" s="84"/>
      <c r="DEZ38" s="84"/>
      <c r="DFA38" s="84"/>
      <c r="DFB38" s="84"/>
      <c r="DFC38" s="84"/>
      <c r="DFD38" s="84"/>
      <c r="DFE38" s="84"/>
      <c r="DFF38" s="84"/>
      <c r="DFG38" s="84"/>
      <c r="DFH38" s="84"/>
      <c r="DFI38" s="84"/>
      <c r="DFJ38" s="84"/>
      <c r="DFK38" s="84"/>
      <c r="DFL38" s="84"/>
      <c r="DFM38" s="84"/>
      <c r="DFN38" s="84"/>
      <c r="DFO38" s="84"/>
      <c r="DFP38" s="84"/>
      <c r="DFQ38" s="84"/>
      <c r="DFR38" s="84"/>
      <c r="DFS38" s="84"/>
      <c r="DFT38" s="84"/>
      <c r="DFU38" s="84"/>
      <c r="DFV38" s="84"/>
      <c r="DFW38" s="84"/>
      <c r="DFX38" s="84"/>
      <c r="DFY38" s="84"/>
      <c r="DFZ38" s="84"/>
      <c r="DGA38" s="84"/>
      <c r="DGB38" s="84"/>
      <c r="DGC38" s="84"/>
      <c r="DGD38" s="84"/>
      <c r="DGE38" s="84"/>
      <c r="DGF38" s="84"/>
      <c r="DGG38" s="84"/>
      <c r="DGH38" s="84"/>
      <c r="DGI38" s="84"/>
      <c r="DGJ38" s="84"/>
      <c r="DGK38" s="84"/>
      <c r="DGL38" s="84"/>
      <c r="DGM38" s="84"/>
      <c r="DGN38" s="84"/>
      <c r="DGO38" s="84"/>
      <c r="DGP38" s="84"/>
      <c r="DGQ38" s="84"/>
      <c r="DGR38" s="84"/>
      <c r="DGS38" s="84"/>
      <c r="DGT38" s="84"/>
      <c r="DGU38" s="84"/>
      <c r="DGV38" s="84"/>
      <c r="DGW38" s="84"/>
      <c r="DGX38" s="84"/>
      <c r="DGY38" s="84"/>
      <c r="DGZ38" s="84"/>
      <c r="DHA38" s="84"/>
      <c r="DHB38" s="84"/>
      <c r="DHC38" s="84"/>
      <c r="DHD38" s="84"/>
      <c r="DHE38" s="84"/>
      <c r="DHF38" s="84"/>
      <c r="DHG38" s="84"/>
      <c r="DHH38" s="84"/>
      <c r="DHI38" s="84"/>
      <c r="DHJ38" s="84"/>
      <c r="DHK38" s="84"/>
      <c r="DHL38" s="84"/>
      <c r="DHM38" s="84"/>
      <c r="DHN38" s="84"/>
      <c r="DHO38" s="84"/>
      <c r="DHP38" s="84"/>
      <c r="DHQ38" s="84"/>
      <c r="DHR38" s="84"/>
      <c r="DHS38" s="84"/>
      <c r="DHT38" s="84"/>
      <c r="DHU38" s="84"/>
      <c r="DHV38" s="84"/>
      <c r="DHW38" s="84"/>
      <c r="DHX38" s="84"/>
      <c r="DHY38" s="84"/>
      <c r="DHZ38" s="84"/>
      <c r="DIA38" s="84"/>
      <c r="DIB38" s="84"/>
      <c r="DIC38" s="84"/>
      <c r="DID38" s="84"/>
      <c r="DIE38" s="84"/>
      <c r="DIF38" s="84"/>
      <c r="DIG38" s="84"/>
      <c r="DIH38" s="84"/>
      <c r="DII38" s="84"/>
      <c r="DIJ38" s="84"/>
      <c r="DIK38" s="84"/>
      <c r="DIL38" s="84"/>
      <c r="DIM38" s="84"/>
      <c r="DIN38" s="84"/>
      <c r="DIO38" s="84"/>
      <c r="DIP38" s="84"/>
      <c r="DIQ38" s="84"/>
      <c r="DIR38" s="84"/>
      <c r="DIS38" s="84"/>
      <c r="DIT38" s="84"/>
      <c r="DIU38" s="84"/>
      <c r="DIV38" s="84"/>
      <c r="DIW38" s="84"/>
      <c r="DIX38" s="84"/>
      <c r="DIY38" s="84"/>
      <c r="DIZ38" s="84"/>
      <c r="DJA38" s="84"/>
      <c r="DJB38" s="84"/>
      <c r="DJC38" s="84"/>
      <c r="DJD38" s="84"/>
      <c r="DJE38" s="84"/>
      <c r="DJF38" s="84"/>
      <c r="DJG38" s="84"/>
      <c r="DJH38" s="84"/>
      <c r="DJI38" s="84"/>
      <c r="DJJ38" s="84"/>
      <c r="DJK38" s="84"/>
      <c r="DJL38" s="84"/>
      <c r="DJM38" s="84"/>
      <c r="DJN38" s="84"/>
      <c r="DJO38" s="84"/>
      <c r="DJP38" s="84"/>
      <c r="DJQ38" s="84"/>
      <c r="DJR38" s="84"/>
      <c r="DJS38" s="84"/>
      <c r="DJT38" s="84"/>
      <c r="DJU38" s="84"/>
      <c r="DJV38" s="84"/>
      <c r="DJW38" s="84"/>
      <c r="DJX38" s="84"/>
      <c r="DJY38" s="84"/>
      <c r="DJZ38" s="84"/>
      <c r="DKA38" s="84"/>
      <c r="DKB38" s="84"/>
      <c r="DKC38" s="84"/>
      <c r="DKD38" s="84"/>
      <c r="DKE38" s="84"/>
      <c r="DKF38" s="84"/>
      <c r="DKG38" s="84"/>
      <c r="DKH38" s="84"/>
      <c r="DKI38" s="84"/>
      <c r="DKJ38" s="84"/>
      <c r="DKK38" s="84"/>
      <c r="DKL38" s="84"/>
      <c r="DKM38" s="84"/>
      <c r="DKN38" s="84"/>
      <c r="DKO38" s="84"/>
      <c r="DKP38" s="84"/>
      <c r="DKQ38" s="84"/>
      <c r="DKR38" s="84"/>
      <c r="DKS38" s="84"/>
      <c r="DKT38" s="84"/>
      <c r="DKU38" s="84"/>
      <c r="DKV38" s="84"/>
      <c r="DKW38" s="84"/>
      <c r="DKX38" s="84"/>
      <c r="DKY38" s="84"/>
      <c r="DKZ38" s="84"/>
      <c r="DLA38" s="84"/>
      <c r="DLB38" s="84"/>
      <c r="DLC38" s="84"/>
      <c r="DLD38" s="84"/>
      <c r="DLE38" s="84"/>
      <c r="DLF38" s="84"/>
      <c r="DLG38" s="84"/>
      <c r="DLH38" s="84"/>
      <c r="DLI38" s="84"/>
      <c r="DLJ38" s="84"/>
      <c r="DLK38" s="84"/>
      <c r="DLL38" s="84"/>
      <c r="DLM38" s="84"/>
      <c r="DLN38" s="84"/>
      <c r="DLO38" s="84"/>
      <c r="DLP38" s="84"/>
      <c r="DLQ38" s="84"/>
      <c r="DLR38" s="84"/>
      <c r="DLS38" s="84"/>
      <c r="DLT38" s="84"/>
      <c r="DLU38" s="84"/>
      <c r="DLV38" s="84"/>
      <c r="DLW38" s="84"/>
      <c r="DLX38" s="84"/>
      <c r="DLY38" s="84"/>
      <c r="DLZ38" s="84"/>
      <c r="DMA38" s="84"/>
      <c r="DMB38" s="84"/>
      <c r="DMC38" s="84"/>
      <c r="DMD38" s="84"/>
      <c r="DME38" s="84"/>
      <c r="DMF38" s="84"/>
      <c r="DMG38" s="84"/>
      <c r="DMH38" s="84"/>
      <c r="DMI38" s="84"/>
      <c r="DMJ38" s="84"/>
      <c r="DMK38" s="84"/>
      <c r="DML38" s="84"/>
      <c r="DMM38" s="84"/>
      <c r="DMN38" s="84"/>
      <c r="DMO38" s="84"/>
      <c r="DMP38" s="84"/>
      <c r="DMQ38" s="84"/>
      <c r="DMR38" s="84"/>
      <c r="DMS38" s="84"/>
      <c r="DMT38" s="84"/>
      <c r="DMU38" s="84"/>
      <c r="DMV38" s="84"/>
      <c r="DMW38" s="84"/>
      <c r="DMX38" s="84"/>
      <c r="DMY38" s="84"/>
      <c r="DMZ38" s="84"/>
      <c r="DNA38" s="84"/>
      <c r="DNB38" s="84"/>
      <c r="DNC38" s="84"/>
      <c r="DND38" s="84"/>
      <c r="DNE38" s="84"/>
      <c r="DNF38" s="84"/>
      <c r="DNG38" s="84"/>
      <c r="DNH38" s="84"/>
      <c r="DNI38" s="84"/>
      <c r="DNJ38" s="84"/>
      <c r="DNK38" s="84"/>
      <c r="DNL38" s="84"/>
      <c r="DNM38" s="84"/>
      <c r="DNN38" s="84"/>
      <c r="DNO38" s="84"/>
      <c r="DNP38" s="84"/>
      <c r="DNQ38" s="84"/>
      <c r="DNR38" s="84"/>
      <c r="DNS38" s="84"/>
      <c r="DNT38" s="84"/>
      <c r="DNU38" s="84"/>
      <c r="DNV38" s="84"/>
      <c r="DNW38" s="84"/>
      <c r="DNX38" s="84"/>
      <c r="DNY38" s="84"/>
      <c r="DNZ38" s="84"/>
      <c r="DOA38" s="84"/>
      <c r="DOB38" s="84"/>
      <c r="DOC38" s="84"/>
      <c r="DOD38" s="84"/>
      <c r="DOE38" s="84"/>
      <c r="DOF38" s="84"/>
      <c r="DOG38" s="84"/>
      <c r="DOH38" s="84"/>
      <c r="DOI38" s="84"/>
      <c r="DOJ38" s="84"/>
      <c r="DOK38" s="84"/>
      <c r="DOL38" s="84"/>
      <c r="DOM38" s="84"/>
      <c r="DON38" s="84"/>
      <c r="DOO38" s="84"/>
      <c r="DOP38" s="84"/>
      <c r="DOQ38" s="84"/>
      <c r="DOR38" s="84"/>
      <c r="DOS38" s="84"/>
      <c r="DOT38" s="84"/>
      <c r="DOU38" s="84"/>
      <c r="DOV38" s="84"/>
      <c r="DOW38" s="84"/>
      <c r="DOX38" s="84"/>
      <c r="DOY38" s="84"/>
      <c r="DOZ38" s="84"/>
      <c r="DPA38" s="84"/>
      <c r="DPB38" s="84"/>
      <c r="DPC38" s="84"/>
      <c r="DPD38" s="84"/>
      <c r="DPE38" s="84"/>
      <c r="DPF38" s="84"/>
      <c r="DPG38" s="84"/>
      <c r="DPH38" s="84"/>
      <c r="DPI38" s="84"/>
      <c r="DPJ38" s="84"/>
      <c r="DPK38" s="84"/>
      <c r="DPL38" s="84"/>
      <c r="DPM38" s="84"/>
      <c r="DPN38" s="84"/>
      <c r="DPO38" s="84"/>
      <c r="DPP38" s="84"/>
      <c r="DPQ38" s="84"/>
      <c r="DPR38" s="84"/>
      <c r="DPS38" s="84"/>
      <c r="DPT38" s="84"/>
      <c r="DPU38" s="84"/>
      <c r="DPV38" s="84"/>
      <c r="DPW38" s="84"/>
      <c r="DPX38" s="84"/>
      <c r="DPY38" s="84"/>
      <c r="DPZ38" s="84"/>
      <c r="DQA38" s="84"/>
      <c r="DQB38" s="84"/>
      <c r="DQC38" s="84"/>
      <c r="DQD38" s="84"/>
      <c r="DQE38" s="84"/>
      <c r="DQF38" s="84"/>
      <c r="DQG38" s="84"/>
      <c r="DQH38" s="84"/>
      <c r="DQI38" s="84"/>
      <c r="DQJ38" s="84"/>
      <c r="DQK38" s="84"/>
      <c r="DQL38" s="84"/>
      <c r="DQM38" s="84"/>
      <c r="DQN38" s="84"/>
      <c r="DQO38" s="84"/>
      <c r="DQP38" s="84"/>
      <c r="DQQ38" s="84"/>
      <c r="DQR38" s="84"/>
      <c r="DQS38" s="84"/>
      <c r="DQT38" s="84"/>
      <c r="DQU38" s="84"/>
      <c r="DQV38" s="84"/>
      <c r="DQW38" s="84"/>
      <c r="DQX38" s="84"/>
      <c r="DQY38" s="84"/>
      <c r="DQZ38" s="84"/>
      <c r="DRA38" s="84"/>
      <c r="DRB38" s="84"/>
      <c r="DRC38" s="84"/>
      <c r="DRD38" s="84"/>
      <c r="DRE38" s="84"/>
      <c r="DRF38" s="84"/>
      <c r="DRG38" s="84"/>
      <c r="DRH38" s="84"/>
      <c r="DRI38" s="84"/>
      <c r="DRJ38" s="84"/>
      <c r="DRK38" s="84"/>
      <c r="DRL38" s="84"/>
      <c r="DRM38" s="84"/>
      <c r="DRN38" s="84"/>
      <c r="DRO38" s="84"/>
      <c r="DRP38" s="84"/>
      <c r="DRQ38" s="84"/>
      <c r="DRR38" s="84"/>
      <c r="DRS38" s="84"/>
      <c r="DRT38" s="84"/>
      <c r="DRU38" s="84"/>
      <c r="DRV38" s="84"/>
      <c r="DRW38" s="84"/>
      <c r="DRX38" s="84"/>
      <c r="DRY38" s="84"/>
      <c r="DRZ38" s="84"/>
      <c r="DSA38" s="84"/>
      <c r="DSB38" s="84"/>
      <c r="DSC38" s="84"/>
      <c r="DSD38" s="84"/>
      <c r="DSE38" s="84"/>
      <c r="DSF38" s="84"/>
      <c r="DSG38" s="84"/>
      <c r="DSH38" s="84"/>
      <c r="DSI38" s="84"/>
      <c r="DSJ38" s="84"/>
      <c r="DSK38" s="84"/>
      <c r="DSL38" s="84"/>
      <c r="DSM38" s="84"/>
      <c r="DSN38" s="84"/>
      <c r="DSO38" s="84"/>
      <c r="DSP38" s="84"/>
      <c r="DSQ38" s="84"/>
      <c r="DSR38" s="84"/>
      <c r="DSS38" s="84"/>
      <c r="DST38" s="84"/>
      <c r="DSU38" s="84"/>
      <c r="DSV38" s="84"/>
      <c r="DSW38" s="84"/>
      <c r="DSX38" s="84"/>
      <c r="DSY38" s="84"/>
      <c r="DSZ38" s="84"/>
      <c r="DTA38" s="84"/>
      <c r="DTB38" s="84"/>
      <c r="DTC38" s="84"/>
      <c r="DTD38" s="84"/>
      <c r="DTE38" s="84"/>
      <c r="DTF38" s="84"/>
      <c r="DTG38" s="84"/>
      <c r="DTH38" s="84"/>
      <c r="DTI38" s="84"/>
      <c r="DTJ38" s="84"/>
      <c r="DTK38" s="84"/>
      <c r="DTL38" s="84"/>
      <c r="DTM38" s="84"/>
      <c r="DTN38" s="84"/>
      <c r="DTO38" s="84"/>
      <c r="DTP38" s="84"/>
      <c r="DTQ38" s="84"/>
      <c r="DTR38" s="84"/>
      <c r="DTS38" s="84"/>
      <c r="DTT38" s="84"/>
      <c r="DTU38" s="84"/>
      <c r="DTV38" s="84"/>
      <c r="DTW38" s="84"/>
      <c r="DTX38" s="84"/>
      <c r="DTY38" s="84"/>
      <c r="DTZ38" s="84"/>
      <c r="DUA38" s="84"/>
      <c r="DUB38" s="84"/>
      <c r="DUC38" s="84"/>
      <c r="DUD38" s="84"/>
      <c r="DUE38" s="84"/>
      <c r="DUF38" s="84"/>
      <c r="DUG38" s="84"/>
      <c r="DUH38" s="84"/>
      <c r="DUI38" s="84"/>
      <c r="DUJ38" s="84"/>
      <c r="DUK38" s="84"/>
      <c r="DUL38" s="84"/>
      <c r="DUM38" s="84"/>
      <c r="DUN38" s="84"/>
      <c r="DUO38" s="84"/>
      <c r="DUP38" s="84"/>
      <c r="DUQ38" s="84"/>
      <c r="DUR38" s="84"/>
      <c r="DUS38" s="84"/>
      <c r="DUT38" s="84"/>
      <c r="DUU38" s="84"/>
      <c r="DUV38" s="84"/>
      <c r="DUW38" s="84"/>
      <c r="DUX38" s="84"/>
      <c r="DUY38" s="84"/>
      <c r="DUZ38" s="84"/>
      <c r="DVA38" s="84"/>
      <c r="DVB38" s="84"/>
      <c r="DVC38" s="84"/>
      <c r="DVD38" s="84"/>
      <c r="DVE38" s="84"/>
      <c r="DVF38" s="84"/>
      <c r="DVG38" s="84"/>
      <c r="DVH38" s="84"/>
      <c r="DVI38" s="84"/>
      <c r="DVJ38" s="84"/>
      <c r="DVK38" s="84"/>
      <c r="DVL38" s="84"/>
      <c r="DVM38" s="84"/>
      <c r="DVN38" s="84"/>
      <c r="DVO38" s="84"/>
      <c r="DVP38" s="84"/>
      <c r="DVQ38" s="84"/>
      <c r="DVR38" s="84"/>
      <c r="DVS38" s="84"/>
      <c r="DVT38" s="84"/>
      <c r="DVU38" s="84"/>
      <c r="DVV38" s="84"/>
      <c r="DVW38" s="84"/>
      <c r="DVX38" s="84"/>
      <c r="DVY38" s="84"/>
      <c r="DVZ38" s="84"/>
      <c r="DWA38" s="84"/>
      <c r="DWB38" s="84"/>
      <c r="DWC38" s="84"/>
      <c r="DWD38" s="84"/>
      <c r="DWE38" s="84"/>
      <c r="DWF38" s="84"/>
      <c r="DWG38" s="84"/>
      <c r="DWH38" s="84"/>
      <c r="DWI38" s="84"/>
      <c r="DWJ38" s="84"/>
      <c r="DWK38" s="84"/>
      <c r="DWL38" s="84"/>
      <c r="DWM38" s="84"/>
      <c r="DWN38" s="84"/>
      <c r="DWO38" s="84"/>
      <c r="DWP38" s="84"/>
      <c r="DWQ38" s="84"/>
      <c r="DWR38" s="84"/>
      <c r="DWS38" s="84"/>
      <c r="DWT38" s="84"/>
      <c r="DWU38" s="84"/>
      <c r="DWV38" s="84"/>
      <c r="DWW38" s="84"/>
      <c r="DWX38" s="84"/>
      <c r="DWY38" s="84"/>
      <c r="DWZ38" s="84"/>
      <c r="DXA38" s="84"/>
      <c r="DXB38" s="84"/>
      <c r="DXC38" s="84"/>
      <c r="DXD38" s="84"/>
      <c r="DXE38" s="84"/>
      <c r="DXF38" s="84"/>
      <c r="DXG38" s="84"/>
      <c r="DXH38" s="84"/>
      <c r="DXI38" s="84"/>
      <c r="DXJ38" s="84"/>
      <c r="DXK38" s="84"/>
      <c r="DXL38" s="84"/>
      <c r="DXM38" s="84"/>
      <c r="DXN38" s="84"/>
      <c r="DXO38" s="84"/>
      <c r="DXP38" s="84"/>
      <c r="DXQ38" s="84"/>
      <c r="DXR38" s="84"/>
      <c r="DXS38" s="84"/>
      <c r="DXT38" s="84"/>
      <c r="DXU38" s="84"/>
      <c r="DXV38" s="84"/>
      <c r="DXW38" s="84"/>
      <c r="DXX38" s="84"/>
      <c r="DXY38" s="84"/>
      <c r="DXZ38" s="84"/>
      <c r="DYA38" s="84"/>
      <c r="DYB38" s="84"/>
      <c r="DYC38" s="84"/>
      <c r="DYD38" s="84"/>
      <c r="DYE38" s="84"/>
      <c r="DYF38" s="84"/>
      <c r="DYG38" s="84"/>
      <c r="DYH38" s="84"/>
      <c r="DYI38" s="84"/>
      <c r="DYJ38" s="84"/>
      <c r="DYK38" s="84"/>
      <c r="DYL38" s="84"/>
      <c r="DYM38" s="84"/>
      <c r="DYN38" s="84"/>
      <c r="DYO38" s="84"/>
      <c r="DYP38" s="84"/>
      <c r="DYQ38" s="84"/>
      <c r="DYR38" s="84"/>
      <c r="DYS38" s="84"/>
      <c r="DYT38" s="84"/>
      <c r="DYU38" s="84"/>
      <c r="DYV38" s="84"/>
      <c r="DYW38" s="84"/>
      <c r="DYX38" s="84"/>
      <c r="DYY38" s="84"/>
      <c r="DYZ38" s="84"/>
      <c r="DZA38" s="84"/>
      <c r="DZB38" s="84"/>
      <c r="DZC38" s="84"/>
      <c r="DZD38" s="84"/>
      <c r="DZE38" s="84"/>
      <c r="DZF38" s="84"/>
      <c r="DZG38" s="84"/>
      <c r="DZH38" s="84"/>
      <c r="DZI38" s="84"/>
      <c r="DZJ38" s="84"/>
      <c r="DZK38" s="84"/>
      <c r="DZL38" s="84"/>
      <c r="DZM38" s="84"/>
      <c r="DZN38" s="84"/>
      <c r="DZO38" s="84"/>
      <c r="DZP38" s="84"/>
      <c r="DZQ38" s="84"/>
      <c r="DZR38" s="84"/>
      <c r="DZS38" s="84"/>
      <c r="DZT38" s="84"/>
      <c r="DZU38" s="84"/>
      <c r="DZV38" s="84"/>
      <c r="DZW38" s="84"/>
      <c r="DZX38" s="84"/>
      <c r="DZY38" s="84"/>
      <c r="DZZ38" s="84"/>
      <c r="EAA38" s="84"/>
      <c r="EAB38" s="84"/>
      <c r="EAC38" s="84"/>
      <c r="EAD38" s="84"/>
      <c r="EAE38" s="84"/>
      <c r="EAF38" s="84"/>
      <c r="EAG38" s="84"/>
      <c r="EAH38" s="84"/>
      <c r="EAI38" s="84"/>
      <c r="EAJ38" s="84"/>
      <c r="EAK38" s="84"/>
      <c r="EAL38" s="84"/>
      <c r="EAM38" s="84"/>
      <c r="EAN38" s="84"/>
      <c r="EAO38" s="84"/>
      <c r="EAP38" s="84"/>
      <c r="EAQ38" s="84"/>
      <c r="EAR38" s="84"/>
      <c r="EAS38" s="84"/>
      <c r="EAT38" s="84"/>
      <c r="EAU38" s="84"/>
      <c r="EAV38" s="84"/>
      <c r="EAW38" s="84"/>
      <c r="EAX38" s="84"/>
      <c r="EAY38" s="84"/>
      <c r="EAZ38" s="84"/>
      <c r="EBA38" s="84"/>
      <c r="EBB38" s="84"/>
      <c r="EBC38" s="84"/>
      <c r="EBD38" s="84"/>
      <c r="EBE38" s="84"/>
      <c r="EBF38" s="84"/>
      <c r="EBG38" s="84"/>
      <c r="EBH38" s="84"/>
      <c r="EBI38" s="84"/>
      <c r="EBJ38" s="84"/>
      <c r="EBK38" s="84"/>
      <c r="EBL38" s="84"/>
      <c r="EBM38" s="84"/>
      <c r="EBN38" s="84"/>
      <c r="EBO38" s="84"/>
      <c r="EBP38" s="84"/>
      <c r="EBQ38" s="84"/>
      <c r="EBR38" s="84"/>
      <c r="EBS38" s="84"/>
      <c r="EBT38" s="84"/>
      <c r="EBU38" s="84"/>
      <c r="EBV38" s="84"/>
      <c r="EBW38" s="84"/>
      <c r="EBX38" s="84"/>
      <c r="EBY38" s="84"/>
      <c r="EBZ38" s="84"/>
      <c r="ECA38" s="84"/>
      <c r="ECB38" s="84"/>
      <c r="ECC38" s="84"/>
      <c r="ECD38" s="84"/>
      <c r="ECE38" s="84"/>
      <c r="ECF38" s="84"/>
      <c r="ECG38" s="84"/>
      <c r="ECH38" s="84"/>
      <c r="ECI38" s="84"/>
      <c r="ECJ38" s="84"/>
      <c r="ECK38" s="84"/>
      <c r="ECL38" s="84"/>
      <c r="ECM38" s="84"/>
      <c r="ECN38" s="84"/>
      <c r="ECO38" s="84"/>
      <c r="ECP38" s="84"/>
      <c r="ECQ38" s="84"/>
      <c r="ECR38" s="84"/>
      <c r="ECS38" s="84"/>
      <c r="ECT38" s="84"/>
      <c r="ECU38" s="84"/>
      <c r="ECV38" s="84"/>
      <c r="ECW38" s="84"/>
      <c r="ECX38" s="84"/>
      <c r="ECY38" s="84"/>
      <c r="ECZ38" s="84"/>
      <c r="EDA38" s="84"/>
      <c r="EDB38" s="84"/>
      <c r="EDC38" s="84"/>
      <c r="EDD38" s="84"/>
      <c r="EDE38" s="84"/>
      <c r="EDF38" s="84"/>
      <c r="EDG38" s="84"/>
      <c r="EDH38" s="84"/>
      <c r="EDI38" s="84"/>
      <c r="EDJ38" s="84"/>
      <c r="EDK38" s="84"/>
      <c r="EDL38" s="84"/>
      <c r="EDM38" s="84"/>
      <c r="EDN38" s="84"/>
      <c r="EDO38" s="84"/>
      <c r="EDP38" s="84"/>
      <c r="EDQ38" s="84"/>
      <c r="EDR38" s="84"/>
      <c r="EDS38" s="84"/>
      <c r="EDT38" s="84"/>
      <c r="EDU38" s="84"/>
      <c r="EDV38" s="84"/>
      <c r="EDW38" s="84"/>
      <c r="EDX38" s="84"/>
      <c r="EDY38" s="84"/>
      <c r="EDZ38" s="84"/>
      <c r="EEA38" s="84"/>
      <c r="EEB38" s="84"/>
      <c r="EEC38" s="84"/>
      <c r="EED38" s="84"/>
      <c r="EEE38" s="84"/>
      <c r="EEF38" s="84"/>
      <c r="EEG38" s="84"/>
      <c r="EEH38" s="84"/>
      <c r="EEI38" s="84"/>
      <c r="EEJ38" s="84"/>
      <c r="EEK38" s="84"/>
      <c r="EEL38" s="84"/>
      <c r="EEM38" s="84"/>
      <c r="EEN38" s="84"/>
      <c r="EEO38" s="84"/>
      <c r="EEP38" s="84"/>
      <c r="EEQ38" s="84"/>
      <c r="EER38" s="84"/>
      <c r="EES38" s="84"/>
      <c r="EET38" s="84"/>
      <c r="EEU38" s="84"/>
      <c r="EEV38" s="84"/>
      <c r="EEW38" s="84"/>
      <c r="EEX38" s="84"/>
      <c r="EEY38" s="84"/>
      <c r="EEZ38" s="84"/>
      <c r="EFA38" s="84"/>
      <c r="EFB38" s="84"/>
      <c r="EFC38" s="84"/>
      <c r="EFD38" s="84"/>
      <c r="EFE38" s="84"/>
      <c r="EFF38" s="84"/>
      <c r="EFG38" s="84"/>
      <c r="EFH38" s="84"/>
      <c r="EFI38" s="84"/>
      <c r="EFJ38" s="84"/>
      <c r="EFK38" s="84"/>
      <c r="EFL38" s="84"/>
      <c r="EFM38" s="84"/>
      <c r="EFN38" s="84"/>
      <c r="EFO38" s="84"/>
      <c r="EFP38" s="84"/>
      <c r="EFQ38" s="84"/>
      <c r="EFR38" s="84"/>
      <c r="EFS38" s="84"/>
      <c r="EFT38" s="84"/>
      <c r="EFU38" s="84"/>
      <c r="EFV38" s="84"/>
      <c r="EFW38" s="84"/>
      <c r="EFX38" s="84"/>
      <c r="EFY38" s="84"/>
      <c r="EFZ38" s="84"/>
      <c r="EGA38" s="84"/>
      <c r="EGB38" s="84"/>
      <c r="EGC38" s="84"/>
      <c r="EGD38" s="84"/>
      <c r="EGE38" s="84"/>
      <c r="EGF38" s="84"/>
      <c r="EGG38" s="84"/>
      <c r="EGH38" s="84"/>
      <c r="EGI38" s="84"/>
      <c r="EGJ38" s="84"/>
      <c r="EGK38" s="84"/>
      <c r="EGL38" s="84"/>
      <c r="EGM38" s="84"/>
      <c r="EGN38" s="84"/>
      <c r="EGO38" s="84"/>
      <c r="EGP38" s="84"/>
      <c r="EGQ38" s="84"/>
      <c r="EGR38" s="84"/>
      <c r="EGS38" s="84"/>
      <c r="EGT38" s="84"/>
      <c r="EGU38" s="84"/>
      <c r="EGV38" s="84"/>
      <c r="EGW38" s="84"/>
      <c r="EGX38" s="84"/>
      <c r="EGY38" s="84"/>
      <c r="EGZ38" s="84"/>
      <c r="EHA38" s="84"/>
      <c r="EHB38" s="84"/>
      <c r="EHC38" s="84"/>
      <c r="EHD38" s="84"/>
      <c r="EHE38" s="84"/>
      <c r="EHF38" s="84"/>
      <c r="EHG38" s="84"/>
      <c r="EHH38" s="84"/>
      <c r="EHI38" s="84"/>
      <c r="EHJ38" s="84"/>
      <c r="EHK38" s="84"/>
      <c r="EHL38" s="84"/>
      <c r="EHM38" s="84"/>
      <c r="EHN38" s="84"/>
      <c r="EHO38" s="84"/>
      <c r="EHP38" s="84"/>
      <c r="EHQ38" s="84"/>
      <c r="EHR38" s="84"/>
      <c r="EHS38" s="84"/>
      <c r="EHT38" s="84"/>
      <c r="EHU38" s="84"/>
      <c r="EHV38" s="84"/>
      <c r="EHW38" s="84"/>
      <c r="EHX38" s="84"/>
      <c r="EHY38" s="84"/>
      <c r="EHZ38" s="84"/>
      <c r="EIA38" s="84"/>
      <c r="EIB38" s="84"/>
      <c r="EIC38" s="84"/>
      <c r="EID38" s="84"/>
      <c r="EIE38" s="84"/>
      <c r="EIF38" s="84"/>
      <c r="EIG38" s="84"/>
      <c r="EIH38" s="84"/>
      <c r="EII38" s="84"/>
      <c r="EIJ38" s="84"/>
      <c r="EIK38" s="84"/>
      <c r="EIL38" s="84"/>
      <c r="EIM38" s="84"/>
      <c r="EIN38" s="84"/>
      <c r="EIO38" s="84"/>
      <c r="EIP38" s="84"/>
      <c r="EIQ38" s="84"/>
      <c r="EIR38" s="84"/>
      <c r="EIS38" s="84"/>
      <c r="EIT38" s="84"/>
      <c r="EIU38" s="84"/>
      <c r="EIV38" s="84"/>
      <c r="EIW38" s="84"/>
      <c r="EIX38" s="84"/>
      <c r="EIY38" s="84"/>
      <c r="EIZ38" s="84"/>
      <c r="EJA38" s="84"/>
      <c r="EJB38" s="84"/>
      <c r="EJC38" s="84"/>
      <c r="EJD38" s="84"/>
      <c r="EJE38" s="84"/>
      <c r="EJF38" s="84"/>
      <c r="EJG38" s="84"/>
      <c r="EJH38" s="84"/>
      <c r="EJI38" s="84"/>
      <c r="EJJ38" s="84"/>
      <c r="EJK38" s="84"/>
      <c r="EJL38" s="84"/>
      <c r="EJM38" s="84"/>
      <c r="EJN38" s="84"/>
      <c r="EJO38" s="84"/>
      <c r="EJP38" s="84"/>
      <c r="EJQ38" s="84"/>
      <c r="EJR38" s="84"/>
      <c r="EJS38" s="84"/>
      <c r="EJT38" s="84"/>
      <c r="EJU38" s="84"/>
      <c r="EJV38" s="84"/>
      <c r="EJW38" s="84"/>
      <c r="EJX38" s="84"/>
      <c r="EJY38" s="84"/>
      <c r="EJZ38" s="84"/>
      <c r="EKA38" s="84"/>
      <c r="EKB38" s="84"/>
      <c r="EKC38" s="84"/>
      <c r="EKD38" s="84"/>
      <c r="EKE38" s="84"/>
      <c r="EKF38" s="84"/>
      <c r="EKG38" s="84"/>
      <c r="EKH38" s="84"/>
      <c r="EKI38" s="84"/>
      <c r="EKJ38" s="84"/>
      <c r="EKK38" s="84"/>
      <c r="EKL38" s="84"/>
      <c r="EKM38" s="84"/>
      <c r="EKN38" s="84"/>
      <c r="EKO38" s="84"/>
      <c r="EKP38" s="84"/>
      <c r="EKQ38" s="84"/>
      <c r="EKR38" s="84"/>
      <c r="EKS38" s="84"/>
      <c r="EKT38" s="84"/>
      <c r="EKU38" s="84"/>
      <c r="EKV38" s="84"/>
      <c r="EKW38" s="84"/>
      <c r="EKX38" s="84"/>
      <c r="EKY38" s="84"/>
      <c r="EKZ38" s="84"/>
      <c r="ELA38" s="84"/>
      <c r="ELB38" s="84"/>
      <c r="ELC38" s="84"/>
      <c r="ELD38" s="84"/>
      <c r="ELE38" s="84"/>
      <c r="ELF38" s="84"/>
      <c r="ELG38" s="84"/>
      <c r="ELH38" s="84"/>
      <c r="ELI38" s="84"/>
      <c r="ELJ38" s="84"/>
      <c r="ELK38" s="84"/>
      <c r="ELL38" s="84"/>
      <c r="ELM38" s="84"/>
      <c r="ELN38" s="84"/>
      <c r="ELO38" s="84"/>
      <c r="ELP38" s="84"/>
      <c r="ELQ38" s="84"/>
      <c r="ELR38" s="84"/>
      <c r="ELS38" s="84"/>
      <c r="ELT38" s="84"/>
      <c r="ELU38" s="84"/>
      <c r="ELV38" s="84"/>
      <c r="ELW38" s="84"/>
      <c r="ELX38" s="84"/>
      <c r="ELY38" s="84"/>
      <c r="ELZ38" s="84"/>
      <c r="EMA38" s="84"/>
      <c r="EMB38" s="84"/>
      <c r="EMC38" s="84"/>
      <c r="EMD38" s="84"/>
      <c r="EME38" s="84"/>
      <c r="EMF38" s="84"/>
      <c r="EMG38" s="84"/>
      <c r="EMH38" s="84"/>
      <c r="EMI38" s="84"/>
      <c r="EMJ38" s="84"/>
      <c r="EMK38" s="84"/>
      <c r="EML38" s="84"/>
      <c r="EMM38" s="84"/>
      <c r="EMN38" s="84"/>
      <c r="EMO38" s="84"/>
      <c r="EMP38" s="84"/>
      <c r="EMQ38" s="84"/>
      <c r="EMR38" s="84"/>
      <c r="EMS38" s="84"/>
      <c r="EMT38" s="84"/>
      <c r="EMU38" s="84"/>
      <c r="EMV38" s="84"/>
      <c r="EMW38" s="84"/>
      <c r="EMX38" s="84"/>
      <c r="EMY38" s="84"/>
      <c r="EMZ38" s="84"/>
      <c r="ENA38" s="84"/>
      <c r="ENB38" s="84"/>
      <c r="ENC38" s="84"/>
      <c r="END38" s="84"/>
      <c r="ENE38" s="84"/>
      <c r="ENF38" s="84"/>
      <c r="ENG38" s="84"/>
      <c r="ENH38" s="84"/>
      <c r="ENI38" s="84"/>
      <c r="ENJ38" s="84"/>
      <c r="ENK38" s="84"/>
      <c r="ENL38" s="84"/>
      <c r="ENM38" s="84"/>
      <c r="ENN38" s="84"/>
      <c r="ENO38" s="84"/>
      <c r="ENP38" s="84"/>
      <c r="ENQ38" s="84"/>
      <c r="ENR38" s="84"/>
      <c r="ENS38" s="84"/>
      <c r="ENT38" s="84"/>
      <c r="ENU38" s="84"/>
      <c r="ENV38" s="84"/>
      <c r="ENW38" s="84"/>
      <c r="ENX38" s="84"/>
      <c r="ENY38" s="84"/>
      <c r="ENZ38" s="84"/>
      <c r="EOA38" s="84"/>
      <c r="EOB38" s="84"/>
      <c r="EOC38" s="84"/>
      <c r="EOD38" s="84"/>
      <c r="EOE38" s="84"/>
      <c r="EOF38" s="84"/>
      <c r="EOG38" s="84"/>
      <c r="EOH38" s="84"/>
      <c r="EOI38" s="84"/>
      <c r="EOJ38" s="84"/>
      <c r="EOK38" s="84"/>
      <c r="EOL38" s="84"/>
      <c r="EOM38" s="84"/>
      <c r="EON38" s="84"/>
      <c r="EOO38" s="84"/>
      <c r="EOP38" s="84"/>
      <c r="EOQ38" s="84"/>
      <c r="EOR38" s="84"/>
      <c r="EOS38" s="84"/>
      <c r="EOT38" s="84"/>
      <c r="EOU38" s="84"/>
      <c r="EOV38" s="84"/>
      <c r="EOW38" s="84"/>
      <c r="EOX38" s="84"/>
      <c r="EOY38" s="84"/>
      <c r="EOZ38" s="84"/>
      <c r="EPA38" s="84"/>
      <c r="EPB38" s="84"/>
      <c r="EPC38" s="84"/>
      <c r="EPD38" s="84"/>
      <c r="EPE38" s="84"/>
      <c r="EPF38" s="84"/>
      <c r="EPG38" s="84"/>
      <c r="EPH38" s="84"/>
      <c r="EPI38" s="84"/>
      <c r="EPJ38" s="84"/>
      <c r="EPK38" s="84"/>
      <c r="EPL38" s="84"/>
      <c r="EPM38" s="84"/>
      <c r="EPN38" s="84"/>
      <c r="EPO38" s="84"/>
      <c r="EPP38" s="84"/>
      <c r="EPQ38" s="84"/>
      <c r="EPR38" s="84"/>
      <c r="EPS38" s="84"/>
      <c r="EPT38" s="84"/>
      <c r="EPU38" s="84"/>
      <c r="EPV38" s="84"/>
      <c r="EPW38" s="84"/>
      <c r="EPX38" s="84"/>
      <c r="EPY38" s="84"/>
      <c r="EPZ38" s="84"/>
      <c r="EQA38" s="84"/>
      <c r="EQB38" s="84"/>
      <c r="EQC38" s="84"/>
      <c r="EQD38" s="84"/>
      <c r="EQE38" s="84"/>
      <c r="EQF38" s="84"/>
      <c r="EQG38" s="84"/>
      <c r="EQH38" s="84"/>
      <c r="EQI38" s="84"/>
      <c r="EQJ38" s="84"/>
      <c r="EQK38" s="84"/>
      <c r="EQL38" s="84"/>
      <c r="EQM38" s="84"/>
      <c r="EQN38" s="84"/>
      <c r="EQO38" s="84"/>
      <c r="EQP38" s="84"/>
      <c r="EQQ38" s="84"/>
      <c r="EQR38" s="84"/>
      <c r="EQS38" s="84"/>
      <c r="EQT38" s="84"/>
      <c r="EQU38" s="84"/>
      <c r="EQV38" s="84"/>
      <c r="EQW38" s="84"/>
      <c r="EQX38" s="84"/>
      <c r="EQY38" s="84"/>
      <c r="EQZ38" s="84"/>
      <c r="ERA38" s="84"/>
      <c r="ERB38" s="84"/>
      <c r="ERC38" s="84"/>
      <c r="ERD38" s="84"/>
      <c r="ERE38" s="84"/>
      <c r="ERF38" s="84"/>
      <c r="ERG38" s="84"/>
      <c r="ERH38" s="84"/>
      <c r="ERI38" s="84"/>
      <c r="ERJ38" s="84"/>
      <c r="ERK38" s="84"/>
      <c r="ERL38" s="84"/>
      <c r="ERM38" s="84"/>
      <c r="ERN38" s="84"/>
      <c r="ERO38" s="84"/>
      <c r="ERP38" s="84"/>
      <c r="ERQ38" s="84"/>
      <c r="ERR38" s="84"/>
      <c r="ERS38" s="84"/>
      <c r="ERT38" s="84"/>
      <c r="ERU38" s="84"/>
      <c r="ERV38" s="84"/>
      <c r="ERW38" s="84"/>
      <c r="ERX38" s="84"/>
      <c r="ERY38" s="84"/>
      <c r="ERZ38" s="84"/>
      <c r="ESA38" s="84"/>
      <c r="ESB38" s="84"/>
      <c r="ESC38" s="84"/>
      <c r="ESD38" s="84"/>
      <c r="ESE38" s="84"/>
      <c r="ESF38" s="84"/>
      <c r="ESG38" s="84"/>
      <c r="ESH38" s="84"/>
      <c r="ESI38" s="84"/>
      <c r="ESJ38" s="84"/>
      <c r="ESK38" s="84"/>
      <c r="ESL38" s="84"/>
      <c r="ESM38" s="84"/>
      <c r="ESN38" s="84"/>
      <c r="ESO38" s="84"/>
      <c r="ESP38" s="84"/>
      <c r="ESQ38" s="84"/>
      <c r="ESR38" s="84"/>
      <c r="ESS38" s="84"/>
      <c r="EST38" s="84"/>
      <c r="ESU38" s="84"/>
      <c r="ESV38" s="84"/>
      <c r="ESW38" s="84"/>
      <c r="ESX38" s="84"/>
      <c r="ESY38" s="84"/>
      <c r="ESZ38" s="84"/>
      <c r="ETA38" s="84"/>
      <c r="ETB38" s="84"/>
      <c r="ETC38" s="84"/>
      <c r="ETD38" s="84"/>
      <c r="ETE38" s="84"/>
      <c r="ETF38" s="84"/>
      <c r="ETG38" s="84"/>
      <c r="ETH38" s="84"/>
      <c r="ETI38" s="84"/>
      <c r="ETJ38" s="84"/>
      <c r="ETK38" s="84"/>
      <c r="ETL38" s="84"/>
      <c r="ETM38" s="84"/>
      <c r="ETN38" s="84"/>
      <c r="ETO38" s="84"/>
      <c r="ETP38" s="84"/>
      <c r="ETQ38" s="84"/>
      <c r="ETR38" s="84"/>
      <c r="ETS38" s="84"/>
      <c r="ETT38" s="84"/>
      <c r="ETU38" s="84"/>
      <c r="ETV38" s="84"/>
      <c r="ETW38" s="84"/>
      <c r="ETX38" s="84"/>
      <c r="ETY38" s="84"/>
      <c r="ETZ38" s="84"/>
      <c r="EUA38" s="84"/>
      <c r="EUB38" s="84"/>
      <c r="EUC38" s="84"/>
      <c r="EUD38" s="84"/>
      <c r="EUE38" s="84"/>
      <c r="EUF38" s="84"/>
      <c r="EUG38" s="84"/>
      <c r="EUH38" s="84"/>
      <c r="EUI38" s="84"/>
      <c r="EUJ38" s="84"/>
      <c r="EUK38" s="84"/>
      <c r="EUL38" s="84"/>
      <c r="EUM38" s="84"/>
      <c r="EUN38" s="84"/>
      <c r="EUO38" s="84"/>
      <c r="EUP38" s="84"/>
      <c r="EUQ38" s="84"/>
      <c r="EUR38" s="84"/>
      <c r="EUS38" s="84"/>
      <c r="EUT38" s="84"/>
      <c r="EUU38" s="84"/>
      <c r="EUV38" s="84"/>
      <c r="EUW38" s="84"/>
      <c r="EUX38" s="84"/>
      <c r="EUY38" s="84"/>
      <c r="EUZ38" s="84"/>
      <c r="EVA38" s="84"/>
      <c r="EVB38" s="84"/>
      <c r="EVC38" s="84"/>
      <c r="EVD38" s="84"/>
      <c r="EVE38" s="84"/>
      <c r="EVF38" s="84"/>
      <c r="EVG38" s="84"/>
      <c r="EVH38" s="84"/>
      <c r="EVI38" s="84"/>
      <c r="EVJ38" s="84"/>
      <c r="EVK38" s="84"/>
      <c r="EVL38" s="84"/>
      <c r="EVM38" s="84"/>
      <c r="EVN38" s="84"/>
      <c r="EVO38" s="84"/>
      <c r="EVP38" s="84"/>
      <c r="EVQ38" s="84"/>
      <c r="EVR38" s="84"/>
      <c r="EVS38" s="84"/>
      <c r="EVT38" s="84"/>
      <c r="EVU38" s="84"/>
      <c r="EVV38" s="84"/>
      <c r="EVW38" s="84"/>
      <c r="EVX38" s="84"/>
      <c r="EVY38" s="84"/>
      <c r="EVZ38" s="84"/>
      <c r="EWA38" s="84"/>
      <c r="EWB38" s="84"/>
      <c r="EWC38" s="84"/>
      <c r="EWD38" s="84"/>
      <c r="EWE38" s="84"/>
      <c r="EWF38" s="84"/>
      <c r="EWG38" s="84"/>
      <c r="EWH38" s="84"/>
      <c r="EWI38" s="84"/>
      <c r="EWJ38" s="84"/>
      <c r="EWK38" s="84"/>
      <c r="EWL38" s="84"/>
      <c r="EWM38" s="84"/>
      <c r="EWN38" s="84"/>
      <c r="EWO38" s="84"/>
      <c r="EWP38" s="84"/>
      <c r="EWQ38" s="84"/>
      <c r="EWR38" s="84"/>
      <c r="EWS38" s="84"/>
      <c r="EWT38" s="84"/>
      <c r="EWU38" s="84"/>
      <c r="EWV38" s="84"/>
      <c r="EWW38" s="84"/>
      <c r="EWX38" s="84"/>
      <c r="EWY38" s="84"/>
      <c r="EWZ38" s="84"/>
      <c r="EXA38" s="84"/>
      <c r="EXB38" s="84"/>
      <c r="EXC38" s="84"/>
      <c r="EXD38" s="84"/>
      <c r="EXE38" s="84"/>
      <c r="EXF38" s="84"/>
      <c r="EXG38" s="84"/>
      <c r="EXH38" s="84"/>
      <c r="EXI38" s="84"/>
      <c r="EXJ38" s="84"/>
      <c r="EXK38" s="84"/>
      <c r="EXL38" s="84"/>
      <c r="EXM38" s="84"/>
      <c r="EXN38" s="84"/>
      <c r="EXO38" s="84"/>
      <c r="EXP38" s="84"/>
      <c r="EXQ38" s="84"/>
      <c r="EXR38" s="84"/>
      <c r="EXS38" s="84"/>
      <c r="EXT38" s="84"/>
      <c r="EXU38" s="84"/>
      <c r="EXV38" s="84"/>
      <c r="EXW38" s="84"/>
      <c r="EXX38" s="84"/>
      <c r="EXY38" s="84"/>
      <c r="EXZ38" s="84"/>
      <c r="EYA38" s="84"/>
      <c r="EYB38" s="84"/>
      <c r="EYC38" s="84"/>
      <c r="EYD38" s="84"/>
      <c r="EYE38" s="84"/>
      <c r="EYF38" s="84"/>
      <c r="EYG38" s="84"/>
      <c r="EYH38" s="84"/>
      <c r="EYI38" s="84"/>
      <c r="EYJ38" s="84"/>
      <c r="EYK38" s="84"/>
      <c r="EYL38" s="84"/>
      <c r="EYM38" s="84"/>
      <c r="EYN38" s="84"/>
      <c r="EYO38" s="84"/>
      <c r="EYP38" s="84"/>
      <c r="EYQ38" s="84"/>
      <c r="EYR38" s="84"/>
      <c r="EYS38" s="84"/>
      <c r="EYT38" s="84"/>
      <c r="EYU38" s="84"/>
      <c r="EYV38" s="84"/>
      <c r="EYW38" s="84"/>
      <c r="EYX38" s="84"/>
      <c r="EYY38" s="84"/>
      <c r="EYZ38" s="84"/>
      <c r="EZA38" s="84"/>
      <c r="EZB38" s="84"/>
      <c r="EZC38" s="84"/>
      <c r="EZD38" s="84"/>
      <c r="EZE38" s="84"/>
      <c r="EZF38" s="84"/>
      <c r="EZG38" s="84"/>
      <c r="EZH38" s="84"/>
      <c r="EZI38" s="84"/>
      <c r="EZJ38" s="84"/>
      <c r="EZK38" s="84"/>
      <c r="EZL38" s="84"/>
      <c r="EZM38" s="84"/>
      <c r="EZN38" s="84"/>
      <c r="EZO38" s="84"/>
      <c r="EZP38" s="84"/>
      <c r="EZQ38" s="84"/>
      <c r="EZR38" s="84"/>
      <c r="EZS38" s="84"/>
      <c r="EZT38" s="84"/>
      <c r="EZU38" s="84"/>
      <c r="EZV38" s="84"/>
      <c r="EZW38" s="84"/>
      <c r="EZX38" s="84"/>
      <c r="EZY38" s="84"/>
      <c r="EZZ38" s="84"/>
      <c r="FAA38" s="84"/>
      <c r="FAB38" s="84"/>
      <c r="FAC38" s="84"/>
      <c r="FAD38" s="84"/>
      <c r="FAE38" s="84"/>
      <c r="FAF38" s="84"/>
      <c r="FAG38" s="84"/>
      <c r="FAH38" s="84"/>
      <c r="FAI38" s="84"/>
      <c r="FAJ38" s="84"/>
      <c r="FAK38" s="84"/>
      <c r="FAL38" s="84"/>
      <c r="FAM38" s="84"/>
      <c r="FAN38" s="84"/>
      <c r="FAO38" s="84"/>
      <c r="FAP38" s="84"/>
      <c r="FAQ38" s="84"/>
      <c r="FAR38" s="84"/>
      <c r="FAS38" s="84"/>
      <c r="FAT38" s="84"/>
      <c r="FAU38" s="84"/>
      <c r="FAV38" s="84"/>
      <c r="FAW38" s="84"/>
      <c r="FAX38" s="84"/>
      <c r="FAY38" s="84"/>
      <c r="FAZ38" s="84"/>
      <c r="FBA38" s="84"/>
      <c r="FBB38" s="84"/>
      <c r="FBC38" s="84"/>
      <c r="FBD38" s="84"/>
      <c r="FBE38" s="84"/>
      <c r="FBF38" s="84"/>
      <c r="FBG38" s="84"/>
      <c r="FBH38" s="84"/>
      <c r="FBI38" s="84"/>
      <c r="FBJ38" s="84"/>
      <c r="FBK38" s="84"/>
      <c r="FBL38" s="84"/>
      <c r="FBM38" s="84"/>
      <c r="FBN38" s="84"/>
      <c r="FBO38" s="84"/>
      <c r="FBP38" s="84"/>
      <c r="FBQ38" s="84"/>
      <c r="FBR38" s="84"/>
      <c r="FBS38" s="84"/>
      <c r="FBT38" s="84"/>
      <c r="FBU38" s="84"/>
      <c r="FBV38" s="84"/>
      <c r="FBW38" s="84"/>
      <c r="FBX38" s="84"/>
      <c r="FBY38" s="84"/>
      <c r="FBZ38" s="84"/>
      <c r="FCA38" s="84"/>
      <c r="FCB38" s="84"/>
      <c r="FCC38" s="84"/>
      <c r="FCD38" s="84"/>
      <c r="FCE38" s="84"/>
      <c r="FCF38" s="84"/>
      <c r="FCG38" s="84"/>
      <c r="FCH38" s="84"/>
      <c r="FCI38" s="84"/>
      <c r="FCJ38" s="84"/>
      <c r="FCK38" s="84"/>
      <c r="FCL38" s="84"/>
      <c r="FCM38" s="84"/>
      <c r="FCN38" s="84"/>
      <c r="FCO38" s="84"/>
      <c r="FCP38" s="84"/>
      <c r="FCQ38" s="84"/>
      <c r="FCR38" s="84"/>
      <c r="FCS38" s="84"/>
      <c r="FCT38" s="84"/>
      <c r="FCU38" s="84"/>
      <c r="FCV38" s="84"/>
      <c r="FCW38" s="84"/>
      <c r="FCX38" s="84"/>
      <c r="FCY38" s="84"/>
      <c r="FCZ38" s="84"/>
      <c r="FDA38" s="84"/>
      <c r="FDB38" s="84"/>
      <c r="FDC38" s="84"/>
      <c r="FDD38" s="84"/>
      <c r="FDE38" s="84"/>
      <c r="FDF38" s="84"/>
      <c r="FDG38" s="84"/>
      <c r="FDH38" s="84"/>
      <c r="FDI38" s="84"/>
      <c r="FDJ38" s="84"/>
      <c r="FDK38" s="84"/>
      <c r="FDL38" s="84"/>
      <c r="FDM38" s="84"/>
      <c r="FDN38" s="84"/>
      <c r="FDO38" s="84"/>
      <c r="FDP38" s="84"/>
      <c r="FDQ38" s="84"/>
      <c r="FDR38" s="84"/>
      <c r="FDS38" s="84"/>
      <c r="FDT38" s="84"/>
      <c r="FDU38" s="84"/>
      <c r="FDV38" s="84"/>
      <c r="FDW38" s="84"/>
      <c r="FDX38" s="84"/>
      <c r="FDY38" s="84"/>
      <c r="FDZ38" s="84"/>
      <c r="FEA38" s="84"/>
      <c r="FEB38" s="84"/>
      <c r="FEC38" s="84"/>
      <c r="FED38" s="84"/>
      <c r="FEE38" s="84"/>
      <c r="FEF38" s="84"/>
      <c r="FEG38" s="84"/>
      <c r="FEH38" s="84"/>
      <c r="FEI38" s="84"/>
      <c r="FEJ38" s="84"/>
      <c r="FEK38" s="84"/>
      <c r="FEL38" s="84"/>
      <c r="FEM38" s="84"/>
      <c r="FEN38" s="84"/>
      <c r="FEO38" s="84"/>
      <c r="FEP38" s="84"/>
      <c r="FEQ38" s="84"/>
      <c r="FER38" s="84"/>
      <c r="FES38" s="84"/>
      <c r="FET38" s="84"/>
      <c r="FEU38" s="84"/>
      <c r="FEV38" s="84"/>
      <c r="FEW38" s="84"/>
      <c r="FEX38" s="84"/>
      <c r="FEY38" s="84"/>
      <c r="FEZ38" s="84"/>
      <c r="FFA38" s="84"/>
      <c r="FFB38" s="84"/>
      <c r="FFC38" s="84"/>
      <c r="FFD38" s="84"/>
      <c r="FFE38" s="84"/>
      <c r="FFF38" s="84"/>
      <c r="FFG38" s="84"/>
      <c r="FFH38" s="84"/>
      <c r="FFI38" s="84"/>
      <c r="FFJ38" s="84"/>
      <c r="FFK38" s="84"/>
      <c r="FFL38" s="84"/>
      <c r="FFM38" s="84"/>
      <c r="FFN38" s="84"/>
      <c r="FFO38" s="84"/>
      <c r="FFP38" s="84"/>
      <c r="FFQ38" s="84"/>
      <c r="FFR38" s="84"/>
      <c r="FFS38" s="84"/>
      <c r="FFT38" s="84"/>
      <c r="FFU38" s="84"/>
      <c r="FFV38" s="84"/>
      <c r="FFW38" s="84"/>
      <c r="FFX38" s="84"/>
      <c r="FFY38" s="84"/>
      <c r="FFZ38" s="84"/>
      <c r="FGA38" s="84"/>
      <c r="FGB38" s="84"/>
      <c r="FGC38" s="84"/>
      <c r="FGD38" s="84"/>
      <c r="FGE38" s="84"/>
      <c r="FGF38" s="84"/>
      <c r="FGG38" s="84"/>
      <c r="FGH38" s="84"/>
      <c r="FGI38" s="84"/>
      <c r="FGJ38" s="84"/>
      <c r="FGK38" s="84"/>
      <c r="FGL38" s="84"/>
      <c r="FGM38" s="84"/>
      <c r="FGN38" s="84"/>
      <c r="FGO38" s="84"/>
      <c r="FGP38" s="84"/>
      <c r="FGQ38" s="84"/>
      <c r="FGR38" s="84"/>
      <c r="FGS38" s="84"/>
      <c r="FGT38" s="84"/>
      <c r="FGU38" s="84"/>
      <c r="FGV38" s="84"/>
      <c r="FGW38" s="84"/>
      <c r="FGX38" s="84"/>
      <c r="FGY38" s="84"/>
      <c r="FGZ38" s="84"/>
      <c r="FHA38" s="84"/>
      <c r="FHB38" s="84"/>
      <c r="FHC38" s="84"/>
      <c r="FHD38" s="84"/>
      <c r="FHE38" s="84"/>
      <c r="FHF38" s="84"/>
      <c r="FHG38" s="84"/>
      <c r="FHH38" s="84"/>
      <c r="FHI38" s="84"/>
      <c r="FHJ38" s="84"/>
      <c r="FHK38" s="84"/>
      <c r="FHL38" s="84"/>
      <c r="FHM38" s="84"/>
      <c r="FHN38" s="84"/>
      <c r="FHO38" s="84"/>
      <c r="FHP38" s="84"/>
      <c r="FHQ38" s="84"/>
      <c r="FHR38" s="84"/>
      <c r="FHS38" s="84"/>
      <c r="FHT38" s="84"/>
      <c r="FHU38" s="84"/>
      <c r="FHV38" s="84"/>
      <c r="FHW38" s="84"/>
      <c r="FHX38" s="84"/>
      <c r="FHY38" s="84"/>
      <c r="FHZ38" s="84"/>
      <c r="FIA38" s="84"/>
      <c r="FIB38" s="84"/>
      <c r="FIC38" s="84"/>
      <c r="FID38" s="84"/>
      <c r="FIE38" s="84"/>
      <c r="FIF38" s="84"/>
      <c r="FIG38" s="84"/>
      <c r="FIH38" s="84"/>
      <c r="FII38" s="84"/>
      <c r="FIJ38" s="84"/>
      <c r="FIK38" s="84"/>
      <c r="FIL38" s="84"/>
      <c r="FIM38" s="84"/>
      <c r="FIN38" s="84"/>
      <c r="FIO38" s="84"/>
      <c r="FIP38" s="84"/>
      <c r="FIQ38" s="84"/>
      <c r="FIR38" s="84"/>
      <c r="FIS38" s="84"/>
      <c r="FIT38" s="84"/>
      <c r="FIU38" s="84"/>
      <c r="FIV38" s="84"/>
      <c r="FIW38" s="84"/>
      <c r="FIX38" s="84"/>
      <c r="FIY38" s="84"/>
      <c r="FIZ38" s="84"/>
      <c r="FJA38" s="84"/>
      <c r="FJB38" s="84"/>
      <c r="FJC38" s="84"/>
      <c r="FJD38" s="84"/>
      <c r="FJE38" s="84"/>
      <c r="FJF38" s="84"/>
      <c r="FJG38" s="84"/>
      <c r="FJH38" s="84"/>
      <c r="FJI38" s="84"/>
      <c r="FJJ38" s="84"/>
      <c r="FJK38" s="84"/>
      <c r="FJL38" s="84"/>
      <c r="FJM38" s="84"/>
      <c r="FJN38" s="84"/>
      <c r="FJO38" s="84"/>
      <c r="FJP38" s="84"/>
      <c r="FJQ38" s="84"/>
      <c r="FJR38" s="84"/>
      <c r="FJS38" s="84"/>
      <c r="FJT38" s="84"/>
      <c r="FJU38" s="84"/>
      <c r="FJV38" s="84"/>
      <c r="FJW38" s="84"/>
      <c r="FJX38" s="84"/>
      <c r="FJY38" s="84"/>
      <c r="FJZ38" s="84"/>
      <c r="FKA38" s="84"/>
      <c r="FKB38" s="84"/>
      <c r="FKC38" s="84"/>
      <c r="FKD38" s="84"/>
      <c r="FKE38" s="84"/>
      <c r="FKF38" s="84"/>
      <c r="FKG38" s="84"/>
      <c r="FKH38" s="84"/>
      <c r="FKI38" s="84"/>
      <c r="FKJ38" s="84"/>
      <c r="FKK38" s="84"/>
      <c r="FKL38" s="84"/>
      <c r="FKM38" s="84"/>
      <c r="FKN38" s="84"/>
      <c r="FKO38" s="84"/>
      <c r="FKP38" s="84"/>
      <c r="FKQ38" s="84"/>
      <c r="FKR38" s="84"/>
      <c r="FKS38" s="84"/>
      <c r="FKT38" s="84"/>
      <c r="FKU38" s="84"/>
      <c r="FKV38" s="84"/>
      <c r="FKW38" s="84"/>
      <c r="FKX38" s="84"/>
      <c r="FKY38" s="84"/>
      <c r="FKZ38" s="84"/>
      <c r="FLA38" s="84"/>
      <c r="FLB38" s="84"/>
      <c r="FLC38" s="84"/>
      <c r="FLD38" s="84"/>
      <c r="FLE38" s="84"/>
      <c r="FLF38" s="84"/>
      <c r="FLG38" s="84"/>
      <c r="FLH38" s="84"/>
      <c r="FLI38" s="84"/>
      <c r="FLJ38" s="84"/>
      <c r="FLK38" s="84"/>
      <c r="FLL38" s="84"/>
      <c r="FLM38" s="84"/>
      <c r="FLN38" s="84"/>
      <c r="FLO38" s="84"/>
      <c r="FLP38" s="84"/>
      <c r="FLQ38" s="84"/>
      <c r="FLR38" s="84"/>
      <c r="FLS38" s="84"/>
      <c r="FLT38" s="84"/>
      <c r="FLU38" s="84"/>
      <c r="FLV38" s="84"/>
      <c r="FLW38" s="84"/>
      <c r="FLX38" s="84"/>
      <c r="FLY38" s="84"/>
      <c r="FLZ38" s="84"/>
      <c r="FMA38" s="84"/>
      <c r="FMB38" s="84"/>
      <c r="FMC38" s="84"/>
      <c r="FMD38" s="84"/>
      <c r="FME38" s="84"/>
      <c r="FMF38" s="84"/>
      <c r="FMG38" s="84"/>
      <c r="FMH38" s="84"/>
      <c r="FMI38" s="84"/>
      <c r="FMJ38" s="84"/>
      <c r="FMK38" s="84"/>
      <c r="FML38" s="84"/>
      <c r="FMM38" s="84"/>
      <c r="FMN38" s="84"/>
      <c r="FMO38" s="84"/>
      <c r="FMP38" s="84"/>
      <c r="FMQ38" s="84"/>
      <c r="FMR38" s="84"/>
      <c r="FMS38" s="84"/>
      <c r="FMT38" s="84"/>
      <c r="FMU38" s="84"/>
      <c r="FMV38" s="84"/>
      <c r="FMW38" s="84"/>
      <c r="FMX38" s="84"/>
      <c r="FMY38" s="84"/>
      <c r="FMZ38" s="84"/>
      <c r="FNA38" s="84"/>
      <c r="FNB38" s="84"/>
      <c r="FNC38" s="84"/>
      <c r="FND38" s="84"/>
      <c r="FNE38" s="84"/>
      <c r="FNF38" s="84"/>
      <c r="FNG38" s="84"/>
      <c r="FNH38" s="84"/>
      <c r="FNI38" s="84"/>
      <c r="FNJ38" s="84"/>
      <c r="FNK38" s="84"/>
      <c r="FNL38" s="84"/>
      <c r="FNM38" s="84"/>
      <c r="FNN38" s="84"/>
      <c r="FNO38" s="84"/>
      <c r="FNP38" s="84"/>
      <c r="FNQ38" s="84"/>
      <c r="FNR38" s="84"/>
      <c r="FNS38" s="84"/>
      <c r="FNT38" s="84"/>
      <c r="FNU38" s="84"/>
      <c r="FNV38" s="84"/>
      <c r="FNW38" s="84"/>
      <c r="FNX38" s="84"/>
      <c r="FNY38" s="84"/>
      <c r="FNZ38" s="84"/>
      <c r="FOA38" s="84"/>
      <c r="FOB38" s="84"/>
      <c r="FOC38" s="84"/>
      <c r="FOD38" s="84"/>
      <c r="FOE38" s="84"/>
      <c r="FOF38" s="84"/>
      <c r="FOG38" s="84"/>
      <c r="FOH38" s="84"/>
      <c r="FOI38" s="84"/>
      <c r="FOJ38" s="84"/>
      <c r="FOK38" s="84"/>
      <c r="FOL38" s="84"/>
      <c r="FOM38" s="84"/>
      <c r="FON38" s="84"/>
      <c r="FOO38" s="84"/>
      <c r="FOP38" s="84"/>
      <c r="FOQ38" s="84"/>
      <c r="FOR38" s="84"/>
      <c r="FOS38" s="84"/>
      <c r="FOT38" s="84"/>
      <c r="FOU38" s="84"/>
      <c r="FOV38" s="84"/>
      <c r="FOW38" s="84"/>
      <c r="FOX38" s="84"/>
      <c r="FOY38" s="84"/>
      <c r="FOZ38" s="84"/>
      <c r="FPA38" s="84"/>
      <c r="FPB38" s="84"/>
      <c r="FPC38" s="84"/>
      <c r="FPD38" s="84"/>
      <c r="FPE38" s="84"/>
      <c r="FPF38" s="84"/>
      <c r="FPG38" s="84"/>
      <c r="FPH38" s="84"/>
      <c r="FPI38" s="84"/>
      <c r="FPJ38" s="84"/>
      <c r="FPK38" s="84"/>
      <c r="FPL38" s="84"/>
      <c r="FPM38" s="84"/>
      <c r="FPN38" s="84"/>
      <c r="FPO38" s="84"/>
      <c r="FPP38" s="84"/>
      <c r="FPQ38" s="84"/>
      <c r="FPR38" s="84"/>
      <c r="FPS38" s="84"/>
      <c r="FPT38" s="84"/>
      <c r="FPU38" s="84"/>
      <c r="FPV38" s="84"/>
      <c r="FPW38" s="84"/>
      <c r="FPX38" s="84"/>
      <c r="FPY38" s="84"/>
      <c r="FPZ38" s="84"/>
      <c r="FQA38" s="84"/>
      <c r="FQB38" s="84"/>
      <c r="FQC38" s="84"/>
      <c r="FQD38" s="84"/>
      <c r="FQE38" s="84"/>
      <c r="FQF38" s="84"/>
      <c r="FQG38" s="84"/>
      <c r="FQH38" s="84"/>
      <c r="FQI38" s="84"/>
      <c r="FQJ38" s="84"/>
      <c r="FQK38" s="84"/>
      <c r="FQL38" s="84"/>
      <c r="FQM38" s="84"/>
      <c r="FQN38" s="84"/>
      <c r="FQO38" s="84"/>
      <c r="FQP38" s="84"/>
      <c r="FQQ38" s="84"/>
      <c r="FQR38" s="84"/>
      <c r="FQS38" s="84"/>
      <c r="FQT38" s="84"/>
      <c r="FQU38" s="84"/>
      <c r="FQV38" s="84"/>
      <c r="FQW38" s="84"/>
      <c r="FQX38" s="84"/>
      <c r="FQY38" s="84"/>
      <c r="FQZ38" s="84"/>
      <c r="FRA38" s="84"/>
      <c r="FRB38" s="84"/>
      <c r="FRC38" s="84"/>
      <c r="FRD38" s="84"/>
      <c r="FRE38" s="84"/>
      <c r="FRF38" s="84"/>
      <c r="FRG38" s="84"/>
      <c r="FRH38" s="84"/>
      <c r="FRI38" s="84"/>
      <c r="FRJ38" s="84"/>
      <c r="FRK38" s="84"/>
      <c r="FRL38" s="84"/>
      <c r="FRM38" s="84"/>
      <c r="FRN38" s="84"/>
      <c r="FRO38" s="84"/>
      <c r="FRP38" s="84"/>
      <c r="FRQ38" s="84"/>
      <c r="FRR38" s="84"/>
      <c r="FRS38" s="84"/>
      <c r="FRT38" s="84"/>
      <c r="FRU38" s="84"/>
      <c r="FRV38" s="84"/>
      <c r="FRW38" s="84"/>
      <c r="FRX38" s="84"/>
      <c r="FRY38" s="84"/>
      <c r="FRZ38" s="84"/>
      <c r="FSA38" s="84"/>
      <c r="FSB38" s="84"/>
      <c r="FSC38" s="84"/>
      <c r="FSD38" s="84"/>
      <c r="FSE38" s="84"/>
      <c r="FSF38" s="84"/>
      <c r="FSG38" s="84"/>
      <c r="FSH38" s="84"/>
      <c r="FSI38" s="84"/>
      <c r="FSJ38" s="84"/>
      <c r="FSK38" s="84"/>
      <c r="FSL38" s="84"/>
      <c r="FSM38" s="84"/>
      <c r="FSN38" s="84"/>
      <c r="FSO38" s="84"/>
      <c r="FSP38" s="84"/>
      <c r="FSQ38" s="84"/>
      <c r="FSR38" s="84"/>
      <c r="FSS38" s="84"/>
      <c r="FST38" s="84"/>
      <c r="FSU38" s="84"/>
      <c r="FSV38" s="84"/>
      <c r="FSW38" s="84"/>
      <c r="FSX38" s="84"/>
      <c r="FSY38" s="84"/>
      <c r="FSZ38" s="84"/>
      <c r="FTA38" s="84"/>
      <c r="FTB38" s="84"/>
      <c r="FTC38" s="84"/>
      <c r="FTD38" s="84"/>
      <c r="FTE38" s="84"/>
      <c r="FTF38" s="84"/>
      <c r="FTG38" s="84"/>
      <c r="FTH38" s="84"/>
      <c r="FTI38" s="84"/>
      <c r="FTJ38" s="84"/>
      <c r="FTK38" s="84"/>
      <c r="FTL38" s="84"/>
      <c r="FTM38" s="84"/>
      <c r="FTN38" s="84"/>
      <c r="FTO38" s="84"/>
      <c r="FTP38" s="84"/>
      <c r="FTQ38" s="84"/>
      <c r="FTR38" s="84"/>
      <c r="FTS38" s="84"/>
      <c r="FTT38" s="84"/>
      <c r="FTU38" s="84"/>
      <c r="FTV38" s="84"/>
      <c r="FTW38" s="84"/>
      <c r="FTX38" s="84"/>
      <c r="FTY38" s="84"/>
      <c r="FTZ38" s="84"/>
      <c r="FUA38" s="84"/>
      <c r="FUB38" s="84"/>
      <c r="FUC38" s="84"/>
      <c r="FUD38" s="84"/>
      <c r="FUE38" s="84"/>
      <c r="FUF38" s="84"/>
      <c r="FUG38" s="84"/>
      <c r="FUH38" s="84"/>
      <c r="FUI38" s="84"/>
      <c r="FUJ38" s="84"/>
      <c r="FUK38" s="84"/>
      <c r="FUL38" s="84"/>
      <c r="FUM38" s="84"/>
      <c r="FUN38" s="84"/>
      <c r="FUO38" s="84"/>
      <c r="FUP38" s="84"/>
      <c r="FUQ38" s="84"/>
      <c r="FUR38" s="84"/>
      <c r="FUS38" s="84"/>
      <c r="FUT38" s="84"/>
      <c r="FUU38" s="84"/>
      <c r="FUV38" s="84"/>
      <c r="FUW38" s="84"/>
      <c r="FUX38" s="84"/>
      <c r="FUY38" s="84"/>
      <c r="FUZ38" s="84"/>
      <c r="FVA38" s="84"/>
      <c r="FVB38" s="84"/>
      <c r="FVC38" s="84"/>
      <c r="FVD38" s="84"/>
      <c r="FVE38" s="84"/>
      <c r="FVF38" s="84"/>
      <c r="FVG38" s="84"/>
      <c r="FVH38" s="84"/>
      <c r="FVI38" s="84"/>
      <c r="FVJ38" s="84"/>
      <c r="FVK38" s="84"/>
      <c r="FVL38" s="84"/>
      <c r="FVM38" s="84"/>
      <c r="FVN38" s="84"/>
      <c r="FVO38" s="84"/>
      <c r="FVP38" s="84"/>
      <c r="FVQ38" s="84"/>
      <c r="FVR38" s="84"/>
      <c r="FVS38" s="84"/>
      <c r="FVT38" s="84"/>
      <c r="FVU38" s="84"/>
      <c r="FVV38" s="84"/>
      <c r="FVW38" s="84"/>
      <c r="FVX38" s="84"/>
      <c r="FVY38" s="84"/>
      <c r="FVZ38" s="84"/>
      <c r="FWA38" s="84"/>
      <c r="FWB38" s="84"/>
      <c r="FWC38" s="84"/>
      <c r="FWD38" s="84"/>
      <c r="FWE38" s="84"/>
      <c r="FWF38" s="84"/>
      <c r="FWG38" s="84"/>
      <c r="FWH38" s="84"/>
      <c r="FWI38" s="84"/>
      <c r="FWJ38" s="84"/>
      <c r="FWK38" s="84"/>
      <c r="FWL38" s="84"/>
      <c r="FWM38" s="84"/>
      <c r="FWN38" s="84"/>
      <c r="FWO38" s="84"/>
      <c r="FWP38" s="84"/>
      <c r="FWQ38" s="84"/>
      <c r="FWR38" s="84"/>
      <c r="FWS38" s="84"/>
      <c r="FWT38" s="84"/>
      <c r="FWU38" s="84"/>
      <c r="FWV38" s="84"/>
      <c r="FWW38" s="84"/>
      <c r="FWX38" s="84"/>
      <c r="FWY38" s="84"/>
      <c r="FWZ38" s="84"/>
      <c r="FXA38" s="84"/>
      <c r="FXB38" s="84"/>
      <c r="FXC38" s="84"/>
      <c r="FXD38" s="84"/>
      <c r="FXE38" s="84"/>
      <c r="FXF38" s="84"/>
      <c r="FXG38" s="84"/>
      <c r="FXH38" s="84"/>
      <c r="FXI38" s="84"/>
      <c r="FXJ38" s="84"/>
      <c r="FXK38" s="84"/>
      <c r="FXL38" s="84"/>
      <c r="FXM38" s="84"/>
      <c r="FXN38" s="84"/>
      <c r="FXO38" s="84"/>
      <c r="FXP38" s="84"/>
      <c r="FXQ38" s="84"/>
      <c r="FXR38" s="84"/>
      <c r="FXS38" s="84"/>
      <c r="FXT38" s="84"/>
      <c r="FXU38" s="84"/>
      <c r="FXV38" s="84"/>
      <c r="FXW38" s="84"/>
      <c r="FXX38" s="84"/>
      <c r="FXY38" s="84"/>
      <c r="FXZ38" s="84"/>
      <c r="FYA38" s="84"/>
      <c r="FYB38" s="84"/>
      <c r="FYC38" s="84"/>
      <c r="FYD38" s="84"/>
      <c r="FYE38" s="84"/>
      <c r="FYF38" s="84"/>
      <c r="FYG38" s="84"/>
      <c r="FYH38" s="84"/>
      <c r="FYI38" s="84"/>
      <c r="FYJ38" s="84"/>
      <c r="FYK38" s="84"/>
      <c r="FYL38" s="84"/>
      <c r="FYM38" s="84"/>
      <c r="FYN38" s="84"/>
      <c r="FYO38" s="84"/>
      <c r="FYP38" s="84"/>
      <c r="FYQ38" s="84"/>
      <c r="FYR38" s="84"/>
      <c r="FYS38" s="84"/>
      <c r="FYT38" s="84"/>
      <c r="FYU38" s="84"/>
      <c r="FYV38" s="84"/>
      <c r="FYW38" s="84"/>
      <c r="FYX38" s="84"/>
      <c r="FYY38" s="84"/>
      <c r="FYZ38" s="84"/>
      <c r="FZA38" s="84"/>
      <c r="FZB38" s="84"/>
      <c r="FZC38" s="84"/>
      <c r="FZD38" s="84"/>
      <c r="FZE38" s="84"/>
      <c r="FZF38" s="84"/>
      <c r="FZG38" s="84"/>
      <c r="FZH38" s="84"/>
      <c r="FZI38" s="84"/>
      <c r="FZJ38" s="84"/>
      <c r="FZK38" s="84"/>
      <c r="FZL38" s="84"/>
      <c r="FZM38" s="84"/>
      <c r="FZN38" s="84"/>
      <c r="FZO38" s="84"/>
      <c r="FZP38" s="84"/>
      <c r="FZQ38" s="84"/>
      <c r="FZR38" s="84"/>
      <c r="FZS38" s="84"/>
      <c r="FZT38" s="84"/>
      <c r="FZU38" s="84"/>
      <c r="FZV38" s="84"/>
      <c r="FZW38" s="84"/>
      <c r="FZX38" s="84"/>
      <c r="FZY38" s="84"/>
      <c r="FZZ38" s="84"/>
      <c r="GAA38" s="84"/>
      <c r="GAB38" s="84"/>
      <c r="GAC38" s="84"/>
      <c r="GAD38" s="84"/>
      <c r="GAE38" s="84"/>
      <c r="GAF38" s="84"/>
      <c r="GAG38" s="84"/>
      <c r="GAH38" s="84"/>
      <c r="GAI38" s="84"/>
      <c r="GAJ38" s="84"/>
      <c r="GAK38" s="84"/>
      <c r="GAL38" s="84"/>
      <c r="GAM38" s="84"/>
      <c r="GAN38" s="84"/>
      <c r="GAO38" s="84"/>
      <c r="GAP38" s="84"/>
      <c r="GAQ38" s="84"/>
      <c r="GAR38" s="84"/>
      <c r="GAS38" s="84"/>
      <c r="GAT38" s="84"/>
      <c r="GAU38" s="84"/>
      <c r="GAV38" s="84"/>
      <c r="GAW38" s="84"/>
      <c r="GAX38" s="84"/>
      <c r="GAY38" s="84"/>
      <c r="GAZ38" s="84"/>
      <c r="GBA38" s="84"/>
      <c r="GBB38" s="84"/>
      <c r="GBC38" s="84"/>
      <c r="GBD38" s="84"/>
      <c r="GBE38" s="84"/>
      <c r="GBF38" s="84"/>
      <c r="GBG38" s="84"/>
      <c r="GBH38" s="84"/>
      <c r="GBI38" s="84"/>
      <c r="GBJ38" s="84"/>
      <c r="GBK38" s="84"/>
      <c r="GBL38" s="84"/>
      <c r="GBM38" s="84"/>
      <c r="GBN38" s="84"/>
      <c r="GBO38" s="84"/>
      <c r="GBP38" s="84"/>
      <c r="GBQ38" s="84"/>
      <c r="GBR38" s="84"/>
      <c r="GBS38" s="84"/>
      <c r="GBT38" s="84"/>
      <c r="GBU38" s="84"/>
      <c r="GBV38" s="84"/>
      <c r="GBW38" s="84"/>
      <c r="GBX38" s="84"/>
      <c r="GBY38" s="84"/>
      <c r="GBZ38" s="84"/>
      <c r="GCA38" s="84"/>
      <c r="GCB38" s="84"/>
      <c r="GCC38" s="84"/>
      <c r="GCD38" s="84"/>
      <c r="GCE38" s="84"/>
      <c r="GCF38" s="84"/>
      <c r="GCG38" s="84"/>
      <c r="GCH38" s="84"/>
      <c r="GCI38" s="84"/>
      <c r="GCJ38" s="84"/>
      <c r="GCK38" s="84"/>
      <c r="GCL38" s="84"/>
      <c r="GCM38" s="84"/>
      <c r="GCN38" s="84"/>
      <c r="GCO38" s="84"/>
      <c r="GCP38" s="84"/>
      <c r="GCQ38" s="84"/>
      <c r="GCR38" s="84"/>
      <c r="GCS38" s="84"/>
      <c r="GCT38" s="84"/>
      <c r="GCU38" s="84"/>
      <c r="GCV38" s="84"/>
      <c r="GCW38" s="84"/>
      <c r="GCX38" s="84"/>
      <c r="GCY38" s="84"/>
      <c r="GCZ38" s="84"/>
      <c r="GDA38" s="84"/>
      <c r="GDB38" s="84"/>
      <c r="GDC38" s="84"/>
      <c r="GDD38" s="84"/>
      <c r="GDE38" s="84"/>
      <c r="GDF38" s="84"/>
      <c r="GDG38" s="84"/>
      <c r="GDH38" s="84"/>
      <c r="GDI38" s="84"/>
      <c r="GDJ38" s="84"/>
      <c r="GDK38" s="84"/>
      <c r="GDL38" s="84"/>
      <c r="GDM38" s="84"/>
      <c r="GDN38" s="84"/>
      <c r="GDO38" s="84"/>
      <c r="GDP38" s="84"/>
      <c r="GDQ38" s="84"/>
      <c r="GDR38" s="84"/>
      <c r="GDS38" s="84"/>
      <c r="GDT38" s="84"/>
      <c r="GDU38" s="84"/>
      <c r="GDV38" s="84"/>
      <c r="GDW38" s="84"/>
      <c r="GDX38" s="84"/>
      <c r="GDY38" s="84"/>
      <c r="GDZ38" s="84"/>
      <c r="GEA38" s="84"/>
      <c r="GEB38" s="84"/>
      <c r="GEC38" s="84"/>
      <c r="GED38" s="84"/>
      <c r="GEE38" s="84"/>
      <c r="GEF38" s="84"/>
      <c r="GEG38" s="84"/>
      <c r="GEH38" s="84"/>
      <c r="GEI38" s="84"/>
      <c r="GEJ38" s="84"/>
      <c r="GEK38" s="84"/>
      <c r="GEL38" s="84"/>
      <c r="GEM38" s="84"/>
      <c r="GEN38" s="84"/>
      <c r="GEO38" s="84"/>
      <c r="GEP38" s="84"/>
      <c r="GEQ38" s="84"/>
      <c r="GER38" s="84"/>
      <c r="GES38" s="84"/>
      <c r="GET38" s="84"/>
      <c r="GEU38" s="84"/>
      <c r="GEV38" s="84"/>
      <c r="GEW38" s="84"/>
      <c r="GEX38" s="84"/>
      <c r="GEY38" s="84"/>
      <c r="GEZ38" s="84"/>
      <c r="GFA38" s="84"/>
      <c r="GFB38" s="84"/>
      <c r="GFC38" s="84"/>
      <c r="GFD38" s="84"/>
      <c r="GFE38" s="84"/>
      <c r="GFF38" s="84"/>
      <c r="GFG38" s="84"/>
      <c r="GFH38" s="84"/>
      <c r="GFI38" s="84"/>
      <c r="GFJ38" s="84"/>
      <c r="GFK38" s="84"/>
      <c r="GFL38" s="84"/>
      <c r="GFM38" s="84"/>
      <c r="GFN38" s="84"/>
      <c r="GFO38" s="84"/>
      <c r="GFP38" s="84"/>
      <c r="GFQ38" s="84"/>
      <c r="GFR38" s="84"/>
      <c r="GFS38" s="84"/>
      <c r="GFT38" s="84"/>
      <c r="GFU38" s="84"/>
      <c r="GFV38" s="84"/>
      <c r="GFW38" s="84"/>
      <c r="GFX38" s="84"/>
      <c r="GFY38" s="84"/>
      <c r="GFZ38" s="84"/>
      <c r="GGA38" s="84"/>
      <c r="GGB38" s="84"/>
      <c r="GGC38" s="84"/>
      <c r="GGD38" s="84"/>
      <c r="GGE38" s="84"/>
      <c r="GGF38" s="84"/>
      <c r="GGG38" s="84"/>
      <c r="GGH38" s="84"/>
      <c r="GGI38" s="84"/>
      <c r="GGJ38" s="84"/>
      <c r="GGK38" s="84"/>
      <c r="GGL38" s="84"/>
      <c r="GGM38" s="84"/>
      <c r="GGN38" s="84"/>
      <c r="GGO38" s="84"/>
      <c r="GGP38" s="84"/>
      <c r="GGQ38" s="84"/>
      <c r="GGR38" s="84"/>
      <c r="GGS38" s="84"/>
      <c r="GGT38" s="84"/>
      <c r="GGU38" s="84"/>
      <c r="GGV38" s="84"/>
      <c r="GGW38" s="84"/>
      <c r="GGX38" s="84"/>
      <c r="GGY38" s="84"/>
      <c r="GGZ38" s="84"/>
      <c r="GHA38" s="84"/>
      <c r="GHB38" s="84"/>
      <c r="GHC38" s="84"/>
      <c r="GHD38" s="84"/>
      <c r="GHE38" s="84"/>
      <c r="GHF38" s="84"/>
      <c r="GHG38" s="84"/>
      <c r="GHH38" s="84"/>
      <c r="GHI38" s="84"/>
      <c r="GHJ38" s="84"/>
      <c r="GHK38" s="84"/>
      <c r="GHL38" s="84"/>
      <c r="GHM38" s="84"/>
      <c r="GHN38" s="84"/>
      <c r="GHO38" s="84"/>
      <c r="GHP38" s="84"/>
      <c r="GHQ38" s="84"/>
      <c r="GHR38" s="84"/>
      <c r="GHS38" s="84"/>
      <c r="GHT38" s="84"/>
      <c r="GHU38" s="84"/>
      <c r="GHV38" s="84"/>
      <c r="GHW38" s="84"/>
      <c r="GHX38" s="84"/>
      <c r="GHY38" s="84"/>
      <c r="GHZ38" s="84"/>
      <c r="GIA38" s="84"/>
      <c r="GIB38" s="84"/>
      <c r="GIC38" s="84"/>
      <c r="GID38" s="84"/>
      <c r="GIE38" s="84"/>
      <c r="GIF38" s="84"/>
      <c r="GIG38" s="84"/>
      <c r="GIH38" s="84"/>
      <c r="GII38" s="84"/>
      <c r="GIJ38" s="84"/>
      <c r="GIK38" s="84"/>
      <c r="GIL38" s="84"/>
      <c r="GIM38" s="84"/>
      <c r="GIN38" s="84"/>
      <c r="GIO38" s="84"/>
      <c r="GIP38" s="84"/>
      <c r="GIQ38" s="84"/>
      <c r="GIR38" s="84"/>
      <c r="GIS38" s="84"/>
      <c r="GIT38" s="84"/>
      <c r="GIU38" s="84"/>
      <c r="GIV38" s="84"/>
      <c r="GIW38" s="84"/>
      <c r="GIX38" s="84"/>
      <c r="GIY38" s="84"/>
      <c r="GIZ38" s="84"/>
      <c r="GJA38" s="84"/>
      <c r="GJB38" s="84"/>
      <c r="GJC38" s="84"/>
      <c r="GJD38" s="84"/>
      <c r="GJE38" s="84"/>
      <c r="GJF38" s="84"/>
      <c r="GJG38" s="84"/>
      <c r="GJH38" s="84"/>
      <c r="GJI38" s="84"/>
      <c r="GJJ38" s="84"/>
      <c r="GJK38" s="84"/>
      <c r="GJL38" s="84"/>
      <c r="GJM38" s="84"/>
      <c r="GJN38" s="84"/>
      <c r="GJO38" s="84"/>
      <c r="GJP38" s="84"/>
      <c r="GJQ38" s="84"/>
      <c r="GJR38" s="84"/>
      <c r="GJS38" s="84"/>
      <c r="GJT38" s="84"/>
      <c r="GJU38" s="84"/>
      <c r="GJV38" s="84"/>
      <c r="GJW38" s="84"/>
      <c r="GJX38" s="84"/>
      <c r="GJY38" s="84"/>
      <c r="GJZ38" s="84"/>
      <c r="GKA38" s="84"/>
      <c r="GKB38" s="84"/>
      <c r="GKC38" s="84"/>
      <c r="GKD38" s="84"/>
      <c r="GKE38" s="84"/>
      <c r="GKF38" s="84"/>
      <c r="GKG38" s="84"/>
      <c r="GKH38" s="84"/>
      <c r="GKI38" s="84"/>
      <c r="GKJ38" s="84"/>
      <c r="GKK38" s="84"/>
      <c r="GKL38" s="84"/>
      <c r="GKM38" s="84"/>
      <c r="GKN38" s="84"/>
      <c r="GKO38" s="84"/>
      <c r="GKP38" s="84"/>
      <c r="GKQ38" s="84"/>
      <c r="GKR38" s="84"/>
      <c r="GKS38" s="84"/>
      <c r="GKT38" s="84"/>
      <c r="GKU38" s="84"/>
      <c r="GKV38" s="84"/>
      <c r="GKW38" s="84"/>
      <c r="GKX38" s="84"/>
      <c r="GKY38" s="84"/>
      <c r="GKZ38" s="84"/>
      <c r="GLA38" s="84"/>
      <c r="GLB38" s="84"/>
      <c r="GLC38" s="84"/>
      <c r="GLD38" s="84"/>
      <c r="GLE38" s="84"/>
      <c r="GLF38" s="84"/>
      <c r="GLG38" s="84"/>
      <c r="GLH38" s="84"/>
      <c r="GLI38" s="84"/>
      <c r="GLJ38" s="84"/>
      <c r="GLK38" s="84"/>
      <c r="GLL38" s="84"/>
      <c r="GLM38" s="84"/>
      <c r="GLN38" s="84"/>
      <c r="GLO38" s="84"/>
      <c r="GLP38" s="84"/>
      <c r="GLQ38" s="84"/>
      <c r="GLR38" s="84"/>
      <c r="GLS38" s="84"/>
      <c r="GLT38" s="84"/>
      <c r="GLU38" s="84"/>
      <c r="GLV38" s="84"/>
      <c r="GLW38" s="84"/>
      <c r="GLX38" s="84"/>
      <c r="GLY38" s="84"/>
      <c r="GLZ38" s="84"/>
      <c r="GMA38" s="84"/>
      <c r="GMB38" s="84"/>
      <c r="GMC38" s="84"/>
      <c r="GMD38" s="84"/>
      <c r="GME38" s="84"/>
      <c r="GMF38" s="84"/>
      <c r="GMG38" s="84"/>
      <c r="GMH38" s="84"/>
      <c r="GMI38" s="84"/>
      <c r="GMJ38" s="84"/>
      <c r="GMK38" s="84"/>
      <c r="GML38" s="84"/>
      <c r="GMM38" s="84"/>
      <c r="GMN38" s="84"/>
      <c r="GMO38" s="84"/>
      <c r="GMP38" s="84"/>
      <c r="GMQ38" s="84"/>
      <c r="GMR38" s="84"/>
      <c r="GMS38" s="84"/>
      <c r="GMT38" s="84"/>
      <c r="GMU38" s="84"/>
      <c r="GMV38" s="84"/>
      <c r="GMW38" s="84"/>
      <c r="GMX38" s="84"/>
      <c r="GMY38" s="84"/>
      <c r="GMZ38" s="84"/>
      <c r="GNA38" s="84"/>
      <c r="GNB38" s="84"/>
      <c r="GNC38" s="84"/>
      <c r="GND38" s="84"/>
      <c r="GNE38" s="84"/>
      <c r="GNF38" s="84"/>
      <c r="GNG38" s="84"/>
      <c r="GNH38" s="84"/>
      <c r="GNI38" s="84"/>
      <c r="GNJ38" s="84"/>
      <c r="GNK38" s="84"/>
      <c r="GNL38" s="84"/>
      <c r="GNM38" s="84"/>
      <c r="GNN38" s="84"/>
      <c r="GNO38" s="84"/>
      <c r="GNP38" s="84"/>
      <c r="GNQ38" s="84"/>
      <c r="GNR38" s="84"/>
      <c r="GNS38" s="84"/>
      <c r="GNT38" s="84"/>
      <c r="GNU38" s="84"/>
      <c r="GNV38" s="84"/>
      <c r="GNW38" s="84"/>
      <c r="GNX38" s="84"/>
      <c r="GNY38" s="84"/>
      <c r="GNZ38" s="84"/>
      <c r="GOA38" s="84"/>
      <c r="GOB38" s="84"/>
      <c r="GOC38" s="84"/>
      <c r="GOD38" s="84"/>
      <c r="GOE38" s="84"/>
      <c r="GOF38" s="84"/>
      <c r="GOG38" s="84"/>
      <c r="GOH38" s="84"/>
      <c r="GOI38" s="84"/>
      <c r="GOJ38" s="84"/>
      <c r="GOK38" s="84"/>
      <c r="GOL38" s="84"/>
      <c r="GOM38" s="84"/>
      <c r="GON38" s="84"/>
      <c r="GOO38" s="84"/>
      <c r="GOP38" s="84"/>
      <c r="GOQ38" s="84"/>
      <c r="GOR38" s="84"/>
      <c r="GOS38" s="84"/>
      <c r="GOT38" s="84"/>
      <c r="GOU38" s="84"/>
      <c r="GOV38" s="84"/>
      <c r="GOW38" s="84"/>
      <c r="GOX38" s="84"/>
      <c r="GOY38" s="84"/>
      <c r="GOZ38" s="84"/>
      <c r="GPA38" s="84"/>
      <c r="GPB38" s="84"/>
      <c r="GPC38" s="84"/>
      <c r="GPD38" s="84"/>
      <c r="GPE38" s="84"/>
      <c r="GPF38" s="84"/>
      <c r="GPG38" s="84"/>
      <c r="GPH38" s="84"/>
      <c r="GPI38" s="84"/>
      <c r="GPJ38" s="84"/>
      <c r="GPK38" s="84"/>
      <c r="GPL38" s="84"/>
      <c r="GPM38" s="84"/>
      <c r="GPN38" s="84"/>
      <c r="GPO38" s="84"/>
      <c r="GPP38" s="84"/>
      <c r="GPQ38" s="84"/>
      <c r="GPR38" s="84"/>
      <c r="GPS38" s="84"/>
      <c r="GPT38" s="84"/>
      <c r="GPU38" s="84"/>
      <c r="GPV38" s="84"/>
      <c r="GPW38" s="84"/>
      <c r="GPX38" s="84"/>
      <c r="GPY38" s="84"/>
      <c r="GPZ38" s="84"/>
      <c r="GQA38" s="84"/>
      <c r="GQB38" s="84"/>
      <c r="GQC38" s="84"/>
      <c r="GQD38" s="84"/>
      <c r="GQE38" s="84"/>
      <c r="GQF38" s="84"/>
      <c r="GQG38" s="84"/>
      <c r="GQH38" s="84"/>
      <c r="GQI38" s="84"/>
      <c r="GQJ38" s="84"/>
      <c r="GQK38" s="84"/>
      <c r="GQL38" s="84"/>
      <c r="GQM38" s="84"/>
      <c r="GQN38" s="84"/>
      <c r="GQO38" s="84"/>
      <c r="GQP38" s="84"/>
      <c r="GQQ38" s="84"/>
      <c r="GQR38" s="84"/>
      <c r="GQS38" s="84"/>
      <c r="GQT38" s="84"/>
      <c r="GQU38" s="84"/>
      <c r="GQV38" s="84"/>
      <c r="GQW38" s="84"/>
      <c r="GQX38" s="84"/>
      <c r="GQY38" s="84"/>
      <c r="GQZ38" s="84"/>
      <c r="GRA38" s="84"/>
      <c r="GRB38" s="84"/>
      <c r="GRC38" s="84"/>
      <c r="GRD38" s="84"/>
      <c r="GRE38" s="84"/>
      <c r="GRF38" s="84"/>
      <c r="GRG38" s="84"/>
      <c r="GRH38" s="84"/>
      <c r="GRI38" s="84"/>
      <c r="GRJ38" s="84"/>
      <c r="GRK38" s="84"/>
      <c r="GRL38" s="84"/>
      <c r="GRM38" s="84"/>
      <c r="GRN38" s="84"/>
      <c r="GRO38" s="84"/>
      <c r="GRP38" s="84"/>
      <c r="GRQ38" s="84"/>
      <c r="GRR38" s="84"/>
      <c r="GRS38" s="84"/>
      <c r="GRT38" s="84"/>
      <c r="GRU38" s="84"/>
      <c r="GRV38" s="84"/>
      <c r="GRW38" s="84"/>
      <c r="GRX38" s="84"/>
      <c r="GRY38" s="84"/>
      <c r="GRZ38" s="84"/>
      <c r="GSA38" s="84"/>
      <c r="GSB38" s="84"/>
      <c r="GSC38" s="84"/>
      <c r="GSD38" s="84"/>
      <c r="GSE38" s="84"/>
      <c r="GSF38" s="84"/>
      <c r="GSG38" s="84"/>
      <c r="GSH38" s="84"/>
      <c r="GSI38" s="84"/>
      <c r="GSJ38" s="84"/>
      <c r="GSK38" s="84"/>
      <c r="GSL38" s="84"/>
      <c r="GSM38" s="84"/>
      <c r="GSN38" s="84"/>
      <c r="GSO38" s="84"/>
      <c r="GSP38" s="84"/>
      <c r="GSQ38" s="84"/>
      <c r="GSR38" s="84"/>
      <c r="GSS38" s="84"/>
      <c r="GST38" s="84"/>
      <c r="GSU38" s="84"/>
      <c r="GSV38" s="84"/>
      <c r="GSW38" s="84"/>
      <c r="GSX38" s="84"/>
      <c r="GSY38" s="84"/>
      <c r="GSZ38" s="84"/>
      <c r="GTA38" s="84"/>
      <c r="GTB38" s="84"/>
      <c r="GTC38" s="84"/>
      <c r="GTD38" s="84"/>
      <c r="GTE38" s="84"/>
      <c r="GTF38" s="84"/>
      <c r="GTG38" s="84"/>
      <c r="GTH38" s="84"/>
      <c r="GTI38" s="84"/>
      <c r="GTJ38" s="84"/>
      <c r="GTK38" s="84"/>
      <c r="GTL38" s="84"/>
      <c r="GTM38" s="84"/>
      <c r="GTN38" s="84"/>
      <c r="GTO38" s="84"/>
      <c r="GTP38" s="84"/>
      <c r="GTQ38" s="84"/>
      <c r="GTR38" s="84"/>
      <c r="GTS38" s="84"/>
      <c r="GTT38" s="84"/>
      <c r="GTU38" s="84"/>
      <c r="GTV38" s="84"/>
      <c r="GTW38" s="84"/>
      <c r="GTX38" s="84"/>
      <c r="GTY38" s="84"/>
      <c r="GTZ38" s="84"/>
      <c r="GUA38" s="84"/>
      <c r="GUB38" s="84"/>
      <c r="GUC38" s="84"/>
      <c r="GUD38" s="84"/>
      <c r="GUE38" s="84"/>
      <c r="GUF38" s="84"/>
      <c r="GUG38" s="84"/>
      <c r="GUH38" s="84"/>
      <c r="GUI38" s="84"/>
      <c r="GUJ38" s="84"/>
      <c r="GUK38" s="84"/>
      <c r="GUL38" s="84"/>
      <c r="GUM38" s="84"/>
      <c r="GUN38" s="84"/>
      <c r="GUO38" s="84"/>
      <c r="GUP38" s="84"/>
      <c r="GUQ38" s="84"/>
      <c r="GUR38" s="84"/>
      <c r="GUS38" s="84"/>
      <c r="GUT38" s="84"/>
      <c r="GUU38" s="84"/>
      <c r="GUV38" s="84"/>
      <c r="GUW38" s="84"/>
      <c r="GUX38" s="84"/>
      <c r="GUY38" s="84"/>
      <c r="GUZ38" s="84"/>
      <c r="GVA38" s="84"/>
      <c r="GVB38" s="84"/>
      <c r="GVC38" s="84"/>
      <c r="GVD38" s="84"/>
      <c r="GVE38" s="84"/>
      <c r="GVF38" s="84"/>
      <c r="GVG38" s="84"/>
      <c r="GVH38" s="84"/>
      <c r="GVI38" s="84"/>
      <c r="GVJ38" s="84"/>
      <c r="GVK38" s="84"/>
      <c r="GVL38" s="84"/>
      <c r="GVM38" s="84"/>
      <c r="GVN38" s="84"/>
      <c r="GVO38" s="84"/>
      <c r="GVP38" s="84"/>
      <c r="GVQ38" s="84"/>
      <c r="GVR38" s="84"/>
      <c r="GVS38" s="84"/>
      <c r="GVT38" s="84"/>
      <c r="GVU38" s="84"/>
      <c r="GVV38" s="84"/>
      <c r="GVW38" s="84"/>
      <c r="GVX38" s="84"/>
      <c r="GVY38" s="84"/>
      <c r="GVZ38" s="84"/>
      <c r="GWA38" s="84"/>
      <c r="GWB38" s="84"/>
      <c r="GWC38" s="84"/>
      <c r="GWD38" s="84"/>
      <c r="GWE38" s="84"/>
      <c r="GWF38" s="84"/>
      <c r="GWG38" s="84"/>
      <c r="GWH38" s="84"/>
      <c r="GWI38" s="84"/>
      <c r="GWJ38" s="84"/>
      <c r="GWK38" s="84"/>
      <c r="GWL38" s="84"/>
      <c r="GWM38" s="84"/>
      <c r="GWN38" s="84"/>
      <c r="GWO38" s="84"/>
      <c r="GWP38" s="84"/>
      <c r="GWQ38" s="84"/>
      <c r="GWR38" s="84"/>
      <c r="GWS38" s="84"/>
      <c r="GWT38" s="84"/>
      <c r="GWU38" s="84"/>
      <c r="GWV38" s="84"/>
      <c r="GWW38" s="84"/>
      <c r="GWX38" s="84"/>
      <c r="GWY38" s="84"/>
      <c r="GWZ38" s="84"/>
      <c r="GXA38" s="84"/>
      <c r="GXB38" s="84"/>
      <c r="GXC38" s="84"/>
      <c r="GXD38" s="84"/>
      <c r="GXE38" s="84"/>
      <c r="GXF38" s="84"/>
      <c r="GXG38" s="84"/>
      <c r="GXH38" s="84"/>
      <c r="GXI38" s="84"/>
      <c r="GXJ38" s="84"/>
      <c r="GXK38" s="84"/>
      <c r="GXL38" s="84"/>
      <c r="GXM38" s="84"/>
      <c r="GXN38" s="84"/>
      <c r="GXO38" s="84"/>
      <c r="GXP38" s="84"/>
      <c r="GXQ38" s="84"/>
      <c r="GXR38" s="84"/>
      <c r="GXS38" s="84"/>
      <c r="GXT38" s="84"/>
      <c r="GXU38" s="84"/>
      <c r="GXV38" s="84"/>
      <c r="GXW38" s="84"/>
      <c r="GXX38" s="84"/>
      <c r="GXY38" s="84"/>
      <c r="GXZ38" s="84"/>
      <c r="GYA38" s="84"/>
      <c r="GYB38" s="84"/>
      <c r="GYC38" s="84"/>
      <c r="GYD38" s="84"/>
      <c r="GYE38" s="84"/>
      <c r="GYF38" s="84"/>
      <c r="GYG38" s="84"/>
      <c r="GYH38" s="84"/>
      <c r="GYI38" s="84"/>
      <c r="GYJ38" s="84"/>
      <c r="GYK38" s="84"/>
      <c r="GYL38" s="84"/>
      <c r="GYM38" s="84"/>
      <c r="GYN38" s="84"/>
      <c r="GYO38" s="84"/>
      <c r="GYP38" s="84"/>
      <c r="GYQ38" s="84"/>
      <c r="GYR38" s="84"/>
      <c r="GYS38" s="84"/>
      <c r="GYT38" s="84"/>
      <c r="GYU38" s="84"/>
      <c r="GYV38" s="84"/>
      <c r="GYW38" s="84"/>
      <c r="GYX38" s="84"/>
      <c r="GYY38" s="84"/>
      <c r="GYZ38" s="84"/>
      <c r="GZA38" s="84"/>
      <c r="GZB38" s="84"/>
      <c r="GZC38" s="84"/>
      <c r="GZD38" s="84"/>
      <c r="GZE38" s="84"/>
      <c r="GZF38" s="84"/>
      <c r="GZG38" s="84"/>
      <c r="GZH38" s="84"/>
      <c r="GZI38" s="84"/>
      <c r="GZJ38" s="84"/>
      <c r="GZK38" s="84"/>
      <c r="GZL38" s="84"/>
      <c r="GZM38" s="84"/>
      <c r="GZN38" s="84"/>
      <c r="GZO38" s="84"/>
      <c r="GZP38" s="84"/>
      <c r="GZQ38" s="84"/>
      <c r="GZR38" s="84"/>
      <c r="GZS38" s="84"/>
      <c r="GZT38" s="84"/>
      <c r="GZU38" s="84"/>
      <c r="GZV38" s="84"/>
      <c r="GZW38" s="84"/>
      <c r="GZX38" s="84"/>
      <c r="GZY38" s="84"/>
      <c r="GZZ38" s="84"/>
      <c r="HAA38" s="84"/>
      <c r="HAB38" s="84"/>
      <c r="HAC38" s="84"/>
      <c r="HAD38" s="84"/>
      <c r="HAE38" s="84"/>
      <c r="HAF38" s="84"/>
      <c r="HAG38" s="84"/>
      <c r="HAH38" s="84"/>
      <c r="HAI38" s="84"/>
      <c r="HAJ38" s="84"/>
      <c r="HAK38" s="84"/>
      <c r="HAL38" s="84"/>
      <c r="HAM38" s="84"/>
      <c r="HAN38" s="84"/>
      <c r="HAO38" s="84"/>
      <c r="HAP38" s="84"/>
      <c r="HAQ38" s="84"/>
      <c r="HAR38" s="84"/>
      <c r="HAS38" s="84"/>
      <c r="HAT38" s="84"/>
      <c r="HAU38" s="84"/>
      <c r="HAV38" s="84"/>
      <c r="HAW38" s="84"/>
      <c r="HAX38" s="84"/>
      <c r="HAY38" s="84"/>
      <c r="HAZ38" s="84"/>
      <c r="HBA38" s="84"/>
      <c r="HBB38" s="84"/>
      <c r="HBC38" s="84"/>
      <c r="HBD38" s="84"/>
      <c r="HBE38" s="84"/>
      <c r="HBF38" s="84"/>
      <c r="HBG38" s="84"/>
      <c r="HBH38" s="84"/>
      <c r="HBI38" s="84"/>
      <c r="HBJ38" s="84"/>
      <c r="HBK38" s="84"/>
      <c r="HBL38" s="84"/>
      <c r="HBM38" s="84"/>
      <c r="HBN38" s="84"/>
      <c r="HBO38" s="84"/>
      <c r="HBP38" s="84"/>
      <c r="HBQ38" s="84"/>
      <c r="HBR38" s="84"/>
      <c r="HBS38" s="84"/>
      <c r="HBT38" s="84"/>
      <c r="HBU38" s="84"/>
      <c r="HBV38" s="84"/>
      <c r="HBW38" s="84"/>
      <c r="HBX38" s="84"/>
      <c r="HBY38" s="84"/>
      <c r="HBZ38" s="84"/>
      <c r="HCA38" s="84"/>
      <c r="HCB38" s="84"/>
      <c r="HCC38" s="84"/>
      <c r="HCD38" s="84"/>
      <c r="HCE38" s="84"/>
      <c r="HCF38" s="84"/>
      <c r="HCG38" s="84"/>
      <c r="HCH38" s="84"/>
      <c r="HCI38" s="84"/>
      <c r="HCJ38" s="84"/>
      <c r="HCK38" s="84"/>
      <c r="HCL38" s="84"/>
      <c r="HCM38" s="84"/>
      <c r="HCN38" s="84"/>
      <c r="HCO38" s="84"/>
      <c r="HCP38" s="84"/>
      <c r="HCQ38" s="84"/>
      <c r="HCR38" s="84"/>
      <c r="HCS38" s="84"/>
      <c r="HCT38" s="84"/>
      <c r="HCU38" s="84"/>
      <c r="HCV38" s="84"/>
      <c r="HCW38" s="84"/>
      <c r="HCX38" s="84"/>
      <c r="HCY38" s="84"/>
      <c r="HCZ38" s="84"/>
      <c r="HDA38" s="84"/>
      <c r="HDB38" s="84"/>
      <c r="HDC38" s="84"/>
      <c r="HDD38" s="84"/>
      <c r="HDE38" s="84"/>
      <c r="HDF38" s="84"/>
      <c r="HDG38" s="84"/>
      <c r="HDH38" s="84"/>
      <c r="HDI38" s="84"/>
      <c r="HDJ38" s="84"/>
      <c r="HDK38" s="84"/>
      <c r="HDL38" s="84"/>
      <c r="HDM38" s="84"/>
      <c r="HDN38" s="84"/>
      <c r="HDO38" s="84"/>
      <c r="HDP38" s="84"/>
      <c r="HDQ38" s="84"/>
      <c r="HDR38" s="84"/>
      <c r="HDS38" s="84"/>
      <c r="HDT38" s="84"/>
      <c r="HDU38" s="84"/>
      <c r="HDV38" s="84"/>
      <c r="HDW38" s="84"/>
      <c r="HDX38" s="84"/>
      <c r="HDY38" s="84"/>
      <c r="HDZ38" s="84"/>
      <c r="HEA38" s="84"/>
      <c r="HEB38" s="84"/>
      <c r="HEC38" s="84"/>
      <c r="HED38" s="84"/>
      <c r="HEE38" s="84"/>
      <c r="HEF38" s="84"/>
      <c r="HEG38" s="84"/>
      <c r="HEH38" s="84"/>
      <c r="HEI38" s="84"/>
      <c r="HEJ38" s="84"/>
      <c r="HEK38" s="84"/>
      <c r="HEL38" s="84"/>
      <c r="HEM38" s="84"/>
      <c r="HEN38" s="84"/>
      <c r="HEO38" s="84"/>
      <c r="HEP38" s="84"/>
      <c r="HEQ38" s="84"/>
      <c r="HER38" s="84"/>
      <c r="HES38" s="84"/>
      <c r="HET38" s="84"/>
      <c r="HEU38" s="84"/>
      <c r="HEV38" s="84"/>
      <c r="HEW38" s="84"/>
      <c r="HEX38" s="84"/>
      <c r="HEY38" s="84"/>
      <c r="HEZ38" s="84"/>
      <c r="HFA38" s="84"/>
      <c r="HFB38" s="84"/>
      <c r="HFC38" s="84"/>
      <c r="HFD38" s="84"/>
      <c r="HFE38" s="84"/>
      <c r="HFF38" s="84"/>
      <c r="HFG38" s="84"/>
      <c r="HFH38" s="84"/>
      <c r="HFI38" s="84"/>
      <c r="HFJ38" s="84"/>
      <c r="HFK38" s="84"/>
      <c r="HFL38" s="84"/>
      <c r="HFM38" s="84"/>
      <c r="HFN38" s="84"/>
      <c r="HFO38" s="84"/>
      <c r="HFP38" s="84"/>
      <c r="HFQ38" s="84"/>
      <c r="HFR38" s="84"/>
      <c r="HFS38" s="84"/>
      <c r="HFT38" s="84"/>
      <c r="HFU38" s="84"/>
      <c r="HFV38" s="84"/>
      <c r="HFW38" s="84"/>
      <c r="HFX38" s="84"/>
      <c r="HFY38" s="84"/>
      <c r="HFZ38" s="84"/>
      <c r="HGA38" s="84"/>
      <c r="HGB38" s="84"/>
      <c r="HGC38" s="84"/>
      <c r="HGD38" s="84"/>
      <c r="HGE38" s="84"/>
      <c r="HGF38" s="84"/>
      <c r="HGG38" s="84"/>
      <c r="HGH38" s="84"/>
      <c r="HGI38" s="84"/>
      <c r="HGJ38" s="84"/>
      <c r="HGK38" s="84"/>
      <c r="HGL38" s="84"/>
      <c r="HGM38" s="84"/>
      <c r="HGN38" s="84"/>
      <c r="HGO38" s="84"/>
      <c r="HGP38" s="84"/>
      <c r="HGQ38" s="84"/>
      <c r="HGR38" s="84"/>
      <c r="HGS38" s="84"/>
      <c r="HGT38" s="84"/>
      <c r="HGU38" s="84"/>
      <c r="HGV38" s="84"/>
      <c r="HGW38" s="84"/>
      <c r="HGX38" s="84"/>
      <c r="HGY38" s="84"/>
      <c r="HGZ38" s="84"/>
      <c r="HHA38" s="84"/>
      <c r="HHB38" s="84"/>
      <c r="HHC38" s="84"/>
      <c r="HHD38" s="84"/>
      <c r="HHE38" s="84"/>
      <c r="HHF38" s="84"/>
      <c r="HHG38" s="84"/>
      <c r="HHH38" s="84"/>
      <c r="HHI38" s="84"/>
      <c r="HHJ38" s="84"/>
      <c r="HHK38" s="84"/>
      <c r="HHL38" s="84"/>
      <c r="HHM38" s="84"/>
      <c r="HHN38" s="84"/>
      <c r="HHO38" s="84"/>
      <c r="HHP38" s="84"/>
      <c r="HHQ38" s="84"/>
      <c r="HHR38" s="84"/>
      <c r="HHS38" s="84"/>
      <c r="HHT38" s="84"/>
      <c r="HHU38" s="84"/>
      <c r="HHV38" s="84"/>
      <c r="HHW38" s="84"/>
      <c r="HHX38" s="84"/>
      <c r="HHY38" s="84"/>
      <c r="HHZ38" s="84"/>
      <c r="HIA38" s="84"/>
      <c r="HIB38" s="84"/>
      <c r="HIC38" s="84"/>
      <c r="HID38" s="84"/>
      <c r="HIE38" s="84"/>
      <c r="HIF38" s="84"/>
      <c r="HIG38" s="84"/>
      <c r="HIH38" s="84"/>
      <c r="HII38" s="84"/>
      <c r="HIJ38" s="84"/>
      <c r="HIK38" s="84"/>
      <c r="HIL38" s="84"/>
      <c r="HIM38" s="84"/>
      <c r="HIN38" s="84"/>
      <c r="HIO38" s="84"/>
      <c r="HIP38" s="84"/>
      <c r="HIQ38" s="84"/>
      <c r="HIR38" s="84"/>
      <c r="HIS38" s="84"/>
      <c r="HIT38" s="84"/>
      <c r="HIU38" s="84"/>
      <c r="HIV38" s="84"/>
      <c r="HIW38" s="84"/>
      <c r="HIX38" s="84"/>
      <c r="HIY38" s="84"/>
      <c r="HIZ38" s="84"/>
      <c r="HJA38" s="84"/>
      <c r="HJB38" s="84"/>
      <c r="HJC38" s="84"/>
      <c r="HJD38" s="84"/>
      <c r="HJE38" s="84"/>
      <c r="HJF38" s="84"/>
      <c r="HJG38" s="84"/>
      <c r="HJH38" s="84"/>
      <c r="HJI38" s="84"/>
      <c r="HJJ38" s="84"/>
      <c r="HJK38" s="84"/>
      <c r="HJL38" s="84"/>
      <c r="HJM38" s="84"/>
      <c r="HJN38" s="84"/>
      <c r="HJO38" s="84"/>
      <c r="HJP38" s="84"/>
      <c r="HJQ38" s="84"/>
      <c r="HJR38" s="84"/>
      <c r="HJS38" s="84"/>
      <c r="HJT38" s="84"/>
      <c r="HJU38" s="84"/>
      <c r="HJV38" s="84"/>
      <c r="HJW38" s="84"/>
      <c r="HJX38" s="84"/>
      <c r="HJY38" s="84"/>
      <c r="HJZ38" s="84"/>
      <c r="HKA38" s="84"/>
      <c r="HKB38" s="84"/>
      <c r="HKC38" s="84"/>
      <c r="HKD38" s="84"/>
      <c r="HKE38" s="84"/>
      <c r="HKF38" s="84"/>
      <c r="HKG38" s="84"/>
      <c r="HKH38" s="84"/>
      <c r="HKI38" s="84"/>
      <c r="HKJ38" s="84"/>
      <c r="HKK38" s="84"/>
      <c r="HKL38" s="84"/>
      <c r="HKM38" s="84"/>
      <c r="HKN38" s="84"/>
      <c r="HKO38" s="84"/>
      <c r="HKP38" s="84"/>
      <c r="HKQ38" s="84"/>
      <c r="HKR38" s="84"/>
      <c r="HKS38" s="84"/>
      <c r="HKT38" s="84"/>
      <c r="HKU38" s="84"/>
      <c r="HKV38" s="84"/>
      <c r="HKW38" s="84"/>
      <c r="HKX38" s="84"/>
      <c r="HKY38" s="84"/>
      <c r="HKZ38" s="84"/>
      <c r="HLA38" s="84"/>
      <c r="HLB38" s="84"/>
      <c r="HLC38" s="84"/>
      <c r="HLD38" s="84"/>
      <c r="HLE38" s="84"/>
      <c r="HLF38" s="84"/>
      <c r="HLG38" s="84"/>
      <c r="HLH38" s="84"/>
      <c r="HLI38" s="84"/>
      <c r="HLJ38" s="84"/>
      <c r="HLK38" s="84"/>
      <c r="HLL38" s="84"/>
      <c r="HLM38" s="84"/>
      <c r="HLN38" s="84"/>
      <c r="HLO38" s="84"/>
      <c r="HLP38" s="84"/>
      <c r="HLQ38" s="84"/>
      <c r="HLR38" s="84"/>
      <c r="HLS38" s="84"/>
      <c r="HLT38" s="84"/>
      <c r="HLU38" s="84"/>
      <c r="HLV38" s="84"/>
      <c r="HLW38" s="84"/>
      <c r="HLX38" s="84"/>
      <c r="HLY38" s="84"/>
      <c r="HLZ38" s="84"/>
      <c r="HMA38" s="84"/>
      <c r="HMB38" s="84"/>
      <c r="HMC38" s="84"/>
      <c r="HMD38" s="84"/>
      <c r="HME38" s="84"/>
      <c r="HMF38" s="84"/>
      <c r="HMG38" s="84"/>
      <c r="HMH38" s="84"/>
      <c r="HMI38" s="84"/>
      <c r="HMJ38" s="84"/>
      <c r="HMK38" s="84"/>
      <c r="HML38" s="84"/>
      <c r="HMM38" s="84"/>
      <c r="HMN38" s="84"/>
      <c r="HMO38" s="84"/>
      <c r="HMP38" s="84"/>
      <c r="HMQ38" s="84"/>
      <c r="HMR38" s="84"/>
      <c r="HMS38" s="84"/>
      <c r="HMT38" s="84"/>
      <c r="HMU38" s="84"/>
      <c r="HMV38" s="84"/>
      <c r="HMW38" s="84"/>
      <c r="HMX38" s="84"/>
      <c r="HMY38" s="84"/>
      <c r="HMZ38" s="84"/>
      <c r="HNA38" s="84"/>
      <c r="HNB38" s="84"/>
      <c r="HNC38" s="84"/>
      <c r="HND38" s="84"/>
      <c r="HNE38" s="84"/>
      <c r="HNF38" s="84"/>
      <c r="HNG38" s="84"/>
      <c r="HNH38" s="84"/>
      <c r="HNI38" s="84"/>
      <c r="HNJ38" s="84"/>
      <c r="HNK38" s="84"/>
      <c r="HNL38" s="84"/>
      <c r="HNM38" s="84"/>
      <c r="HNN38" s="84"/>
      <c r="HNO38" s="84"/>
      <c r="HNP38" s="84"/>
      <c r="HNQ38" s="84"/>
      <c r="HNR38" s="84"/>
      <c r="HNS38" s="84"/>
      <c r="HNT38" s="84"/>
      <c r="HNU38" s="84"/>
      <c r="HNV38" s="84"/>
      <c r="HNW38" s="84"/>
      <c r="HNX38" s="84"/>
      <c r="HNY38" s="84"/>
      <c r="HNZ38" s="84"/>
      <c r="HOA38" s="84"/>
      <c r="HOB38" s="84"/>
      <c r="HOC38" s="84"/>
      <c r="HOD38" s="84"/>
      <c r="HOE38" s="84"/>
      <c r="HOF38" s="84"/>
      <c r="HOG38" s="84"/>
      <c r="HOH38" s="84"/>
      <c r="HOI38" s="84"/>
      <c r="HOJ38" s="84"/>
      <c r="HOK38" s="84"/>
      <c r="HOL38" s="84"/>
      <c r="HOM38" s="84"/>
      <c r="HON38" s="84"/>
      <c r="HOO38" s="84"/>
      <c r="HOP38" s="84"/>
      <c r="HOQ38" s="84"/>
      <c r="HOR38" s="84"/>
      <c r="HOS38" s="84"/>
      <c r="HOT38" s="84"/>
      <c r="HOU38" s="84"/>
      <c r="HOV38" s="84"/>
      <c r="HOW38" s="84"/>
      <c r="HOX38" s="84"/>
      <c r="HOY38" s="84"/>
      <c r="HOZ38" s="84"/>
      <c r="HPA38" s="84"/>
      <c r="HPB38" s="84"/>
      <c r="HPC38" s="84"/>
      <c r="HPD38" s="84"/>
      <c r="HPE38" s="84"/>
      <c r="HPF38" s="84"/>
      <c r="HPG38" s="84"/>
      <c r="HPH38" s="84"/>
      <c r="HPI38" s="84"/>
      <c r="HPJ38" s="84"/>
      <c r="HPK38" s="84"/>
      <c r="HPL38" s="84"/>
      <c r="HPM38" s="84"/>
      <c r="HPN38" s="84"/>
      <c r="HPO38" s="84"/>
      <c r="HPP38" s="84"/>
      <c r="HPQ38" s="84"/>
      <c r="HPR38" s="84"/>
      <c r="HPS38" s="84"/>
      <c r="HPT38" s="84"/>
      <c r="HPU38" s="84"/>
      <c r="HPV38" s="84"/>
      <c r="HPW38" s="84"/>
      <c r="HPX38" s="84"/>
      <c r="HPY38" s="84"/>
      <c r="HPZ38" s="84"/>
      <c r="HQA38" s="84"/>
      <c r="HQB38" s="84"/>
      <c r="HQC38" s="84"/>
      <c r="HQD38" s="84"/>
      <c r="HQE38" s="84"/>
      <c r="HQF38" s="84"/>
      <c r="HQG38" s="84"/>
      <c r="HQH38" s="84"/>
      <c r="HQI38" s="84"/>
      <c r="HQJ38" s="84"/>
      <c r="HQK38" s="84"/>
      <c r="HQL38" s="84"/>
      <c r="HQM38" s="84"/>
      <c r="HQN38" s="84"/>
      <c r="HQO38" s="84"/>
      <c r="HQP38" s="84"/>
      <c r="HQQ38" s="84"/>
      <c r="HQR38" s="84"/>
      <c r="HQS38" s="84"/>
      <c r="HQT38" s="84"/>
      <c r="HQU38" s="84"/>
      <c r="HQV38" s="84"/>
      <c r="HQW38" s="84"/>
      <c r="HQX38" s="84"/>
      <c r="HQY38" s="84"/>
      <c r="HQZ38" s="84"/>
      <c r="HRA38" s="84"/>
      <c r="HRB38" s="84"/>
      <c r="HRC38" s="84"/>
      <c r="HRD38" s="84"/>
      <c r="HRE38" s="84"/>
      <c r="HRF38" s="84"/>
      <c r="HRG38" s="84"/>
      <c r="HRH38" s="84"/>
      <c r="HRI38" s="84"/>
      <c r="HRJ38" s="84"/>
      <c r="HRK38" s="84"/>
      <c r="HRL38" s="84"/>
      <c r="HRM38" s="84"/>
      <c r="HRN38" s="84"/>
      <c r="HRO38" s="84"/>
      <c r="HRP38" s="84"/>
      <c r="HRQ38" s="84"/>
      <c r="HRR38" s="84"/>
      <c r="HRS38" s="84"/>
      <c r="HRT38" s="84"/>
      <c r="HRU38" s="84"/>
      <c r="HRV38" s="84"/>
      <c r="HRW38" s="84"/>
      <c r="HRX38" s="84"/>
      <c r="HRY38" s="84"/>
      <c r="HRZ38" s="84"/>
      <c r="HSA38" s="84"/>
      <c r="HSB38" s="84"/>
      <c r="HSC38" s="84"/>
      <c r="HSD38" s="84"/>
      <c r="HSE38" s="84"/>
      <c r="HSF38" s="84"/>
      <c r="HSG38" s="84"/>
      <c r="HSH38" s="84"/>
      <c r="HSI38" s="84"/>
      <c r="HSJ38" s="84"/>
      <c r="HSK38" s="84"/>
      <c r="HSL38" s="84"/>
      <c r="HSM38" s="84"/>
      <c r="HSN38" s="84"/>
      <c r="HSO38" s="84"/>
      <c r="HSP38" s="84"/>
      <c r="HSQ38" s="84"/>
      <c r="HSR38" s="84"/>
      <c r="HSS38" s="84"/>
      <c r="HST38" s="84"/>
      <c r="HSU38" s="84"/>
      <c r="HSV38" s="84"/>
      <c r="HSW38" s="84"/>
      <c r="HSX38" s="84"/>
      <c r="HSY38" s="84"/>
      <c r="HSZ38" s="84"/>
      <c r="HTA38" s="84"/>
      <c r="HTB38" s="84"/>
      <c r="HTC38" s="84"/>
      <c r="HTD38" s="84"/>
      <c r="HTE38" s="84"/>
      <c r="HTF38" s="84"/>
      <c r="HTG38" s="84"/>
      <c r="HTH38" s="84"/>
      <c r="HTI38" s="84"/>
      <c r="HTJ38" s="84"/>
      <c r="HTK38" s="84"/>
      <c r="HTL38" s="84"/>
      <c r="HTM38" s="84"/>
      <c r="HTN38" s="84"/>
      <c r="HTO38" s="84"/>
      <c r="HTP38" s="84"/>
      <c r="HTQ38" s="84"/>
      <c r="HTR38" s="84"/>
      <c r="HTS38" s="84"/>
      <c r="HTT38" s="84"/>
      <c r="HTU38" s="84"/>
      <c r="HTV38" s="84"/>
      <c r="HTW38" s="84"/>
      <c r="HTX38" s="84"/>
      <c r="HTY38" s="84"/>
      <c r="HTZ38" s="84"/>
      <c r="HUA38" s="84"/>
      <c r="HUB38" s="84"/>
      <c r="HUC38" s="84"/>
      <c r="HUD38" s="84"/>
      <c r="HUE38" s="84"/>
      <c r="HUF38" s="84"/>
      <c r="HUG38" s="84"/>
      <c r="HUH38" s="84"/>
      <c r="HUI38" s="84"/>
      <c r="HUJ38" s="84"/>
      <c r="HUK38" s="84"/>
      <c r="HUL38" s="84"/>
      <c r="HUM38" s="84"/>
      <c r="HUN38" s="84"/>
      <c r="HUO38" s="84"/>
      <c r="HUP38" s="84"/>
      <c r="HUQ38" s="84"/>
      <c r="HUR38" s="84"/>
      <c r="HUS38" s="84"/>
      <c r="HUT38" s="84"/>
      <c r="HUU38" s="84"/>
      <c r="HUV38" s="84"/>
      <c r="HUW38" s="84"/>
      <c r="HUX38" s="84"/>
      <c r="HUY38" s="84"/>
      <c r="HUZ38" s="84"/>
      <c r="HVA38" s="84"/>
      <c r="HVB38" s="84"/>
      <c r="HVC38" s="84"/>
      <c r="HVD38" s="84"/>
      <c r="HVE38" s="84"/>
      <c r="HVF38" s="84"/>
      <c r="HVG38" s="84"/>
      <c r="HVH38" s="84"/>
      <c r="HVI38" s="84"/>
      <c r="HVJ38" s="84"/>
      <c r="HVK38" s="84"/>
      <c r="HVL38" s="84"/>
      <c r="HVM38" s="84"/>
      <c r="HVN38" s="84"/>
      <c r="HVO38" s="84"/>
      <c r="HVP38" s="84"/>
      <c r="HVQ38" s="84"/>
      <c r="HVR38" s="84"/>
      <c r="HVS38" s="84"/>
      <c r="HVT38" s="84"/>
      <c r="HVU38" s="84"/>
      <c r="HVV38" s="84"/>
      <c r="HVW38" s="84"/>
      <c r="HVX38" s="84"/>
      <c r="HVY38" s="84"/>
      <c r="HVZ38" s="84"/>
      <c r="HWA38" s="84"/>
      <c r="HWB38" s="84"/>
      <c r="HWC38" s="84"/>
      <c r="HWD38" s="84"/>
      <c r="HWE38" s="84"/>
      <c r="HWF38" s="84"/>
      <c r="HWG38" s="84"/>
      <c r="HWH38" s="84"/>
      <c r="HWI38" s="84"/>
      <c r="HWJ38" s="84"/>
      <c r="HWK38" s="84"/>
      <c r="HWL38" s="84"/>
      <c r="HWM38" s="84"/>
      <c r="HWN38" s="84"/>
      <c r="HWO38" s="84"/>
      <c r="HWP38" s="84"/>
      <c r="HWQ38" s="84"/>
      <c r="HWR38" s="84"/>
      <c r="HWS38" s="84"/>
      <c r="HWT38" s="84"/>
      <c r="HWU38" s="84"/>
      <c r="HWV38" s="84"/>
      <c r="HWW38" s="84"/>
      <c r="HWX38" s="84"/>
      <c r="HWY38" s="84"/>
      <c r="HWZ38" s="84"/>
      <c r="HXA38" s="84"/>
      <c r="HXB38" s="84"/>
      <c r="HXC38" s="84"/>
      <c r="HXD38" s="84"/>
      <c r="HXE38" s="84"/>
      <c r="HXF38" s="84"/>
      <c r="HXG38" s="84"/>
      <c r="HXH38" s="84"/>
      <c r="HXI38" s="84"/>
      <c r="HXJ38" s="84"/>
      <c r="HXK38" s="84"/>
      <c r="HXL38" s="84"/>
      <c r="HXM38" s="84"/>
      <c r="HXN38" s="84"/>
      <c r="HXO38" s="84"/>
      <c r="HXP38" s="84"/>
      <c r="HXQ38" s="84"/>
      <c r="HXR38" s="84"/>
      <c r="HXS38" s="84"/>
      <c r="HXT38" s="84"/>
      <c r="HXU38" s="84"/>
      <c r="HXV38" s="84"/>
      <c r="HXW38" s="84"/>
      <c r="HXX38" s="84"/>
      <c r="HXY38" s="84"/>
      <c r="HXZ38" s="84"/>
      <c r="HYA38" s="84"/>
      <c r="HYB38" s="84"/>
      <c r="HYC38" s="84"/>
      <c r="HYD38" s="84"/>
      <c r="HYE38" s="84"/>
      <c r="HYF38" s="84"/>
      <c r="HYG38" s="84"/>
      <c r="HYH38" s="84"/>
      <c r="HYI38" s="84"/>
      <c r="HYJ38" s="84"/>
      <c r="HYK38" s="84"/>
      <c r="HYL38" s="84"/>
      <c r="HYM38" s="84"/>
      <c r="HYN38" s="84"/>
      <c r="HYO38" s="84"/>
      <c r="HYP38" s="84"/>
      <c r="HYQ38" s="84"/>
      <c r="HYR38" s="84"/>
      <c r="HYS38" s="84"/>
      <c r="HYT38" s="84"/>
      <c r="HYU38" s="84"/>
      <c r="HYV38" s="84"/>
      <c r="HYW38" s="84"/>
      <c r="HYX38" s="84"/>
      <c r="HYY38" s="84"/>
      <c r="HYZ38" s="84"/>
      <c r="HZA38" s="84"/>
      <c r="HZB38" s="84"/>
      <c r="HZC38" s="84"/>
      <c r="HZD38" s="84"/>
      <c r="HZE38" s="84"/>
      <c r="HZF38" s="84"/>
      <c r="HZG38" s="84"/>
      <c r="HZH38" s="84"/>
      <c r="HZI38" s="84"/>
      <c r="HZJ38" s="84"/>
      <c r="HZK38" s="84"/>
      <c r="HZL38" s="84"/>
      <c r="HZM38" s="84"/>
      <c r="HZN38" s="84"/>
      <c r="HZO38" s="84"/>
      <c r="HZP38" s="84"/>
      <c r="HZQ38" s="84"/>
      <c r="HZR38" s="84"/>
      <c r="HZS38" s="84"/>
      <c r="HZT38" s="84"/>
      <c r="HZU38" s="84"/>
      <c r="HZV38" s="84"/>
      <c r="HZW38" s="84"/>
      <c r="HZX38" s="84"/>
      <c r="HZY38" s="84"/>
      <c r="HZZ38" s="84"/>
      <c r="IAA38" s="84"/>
      <c r="IAB38" s="84"/>
      <c r="IAC38" s="84"/>
      <c r="IAD38" s="84"/>
      <c r="IAE38" s="84"/>
      <c r="IAF38" s="84"/>
      <c r="IAG38" s="84"/>
      <c r="IAH38" s="84"/>
      <c r="IAI38" s="84"/>
      <c r="IAJ38" s="84"/>
      <c r="IAK38" s="84"/>
      <c r="IAL38" s="84"/>
      <c r="IAM38" s="84"/>
      <c r="IAN38" s="84"/>
      <c r="IAO38" s="84"/>
      <c r="IAP38" s="84"/>
      <c r="IAQ38" s="84"/>
      <c r="IAR38" s="84"/>
      <c r="IAS38" s="84"/>
      <c r="IAT38" s="84"/>
      <c r="IAU38" s="84"/>
      <c r="IAV38" s="84"/>
      <c r="IAW38" s="84"/>
      <c r="IAX38" s="84"/>
      <c r="IAY38" s="84"/>
      <c r="IAZ38" s="84"/>
      <c r="IBA38" s="84"/>
      <c r="IBB38" s="84"/>
      <c r="IBC38" s="84"/>
      <c r="IBD38" s="84"/>
      <c r="IBE38" s="84"/>
      <c r="IBF38" s="84"/>
      <c r="IBG38" s="84"/>
      <c r="IBH38" s="84"/>
      <c r="IBI38" s="84"/>
      <c r="IBJ38" s="84"/>
      <c r="IBK38" s="84"/>
      <c r="IBL38" s="84"/>
      <c r="IBM38" s="84"/>
      <c r="IBN38" s="84"/>
      <c r="IBO38" s="84"/>
      <c r="IBP38" s="84"/>
      <c r="IBQ38" s="84"/>
      <c r="IBR38" s="84"/>
      <c r="IBS38" s="84"/>
      <c r="IBT38" s="84"/>
      <c r="IBU38" s="84"/>
      <c r="IBV38" s="84"/>
      <c r="IBW38" s="84"/>
      <c r="IBX38" s="84"/>
      <c r="IBY38" s="84"/>
      <c r="IBZ38" s="84"/>
      <c r="ICA38" s="84"/>
      <c r="ICB38" s="84"/>
      <c r="ICC38" s="84"/>
      <c r="ICD38" s="84"/>
      <c r="ICE38" s="84"/>
      <c r="ICF38" s="84"/>
      <c r="ICG38" s="84"/>
      <c r="ICH38" s="84"/>
      <c r="ICI38" s="84"/>
      <c r="ICJ38" s="84"/>
      <c r="ICK38" s="84"/>
      <c r="ICL38" s="84"/>
      <c r="ICM38" s="84"/>
      <c r="ICN38" s="84"/>
      <c r="ICO38" s="84"/>
      <c r="ICP38" s="84"/>
      <c r="ICQ38" s="84"/>
      <c r="ICR38" s="84"/>
      <c r="ICS38" s="84"/>
      <c r="ICT38" s="84"/>
      <c r="ICU38" s="84"/>
      <c r="ICV38" s="84"/>
      <c r="ICW38" s="84"/>
      <c r="ICX38" s="84"/>
      <c r="ICY38" s="84"/>
      <c r="ICZ38" s="84"/>
      <c r="IDA38" s="84"/>
      <c r="IDB38" s="84"/>
      <c r="IDC38" s="84"/>
      <c r="IDD38" s="84"/>
      <c r="IDE38" s="84"/>
      <c r="IDF38" s="84"/>
      <c r="IDG38" s="84"/>
      <c r="IDH38" s="84"/>
      <c r="IDI38" s="84"/>
      <c r="IDJ38" s="84"/>
      <c r="IDK38" s="84"/>
      <c r="IDL38" s="84"/>
      <c r="IDM38" s="84"/>
      <c r="IDN38" s="84"/>
      <c r="IDO38" s="84"/>
      <c r="IDP38" s="84"/>
      <c r="IDQ38" s="84"/>
      <c r="IDR38" s="84"/>
      <c r="IDS38" s="84"/>
      <c r="IDT38" s="84"/>
      <c r="IDU38" s="84"/>
      <c r="IDV38" s="84"/>
      <c r="IDW38" s="84"/>
      <c r="IDX38" s="84"/>
      <c r="IDY38" s="84"/>
      <c r="IDZ38" s="84"/>
      <c r="IEA38" s="84"/>
      <c r="IEB38" s="84"/>
      <c r="IEC38" s="84"/>
      <c r="IED38" s="84"/>
      <c r="IEE38" s="84"/>
      <c r="IEF38" s="84"/>
      <c r="IEG38" s="84"/>
      <c r="IEH38" s="84"/>
      <c r="IEI38" s="84"/>
      <c r="IEJ38" s="84"/>
      <c r="IEK38" s="84"/>
      <c r="IEL38" s="84"/>
      <c r="IEM38" s="84"/>
      <c r="IEN38" s="84"/>
      <c r="IEO38" s="84"/>
      <c r="IEP38" s="84"/>
      <c r="IEQ38" s="84"/>
      <c r="IER38" s="84"/>
      <c r="IES38" s="84"/>
      <c r="IET38" s="84"/>
      <c r="IEU38" s="84"/>
      <c r="IEV38" s="84"/>
      <c r="IEW38" s="84"/>
      <c r="IEX38" s="84"/>
      <c r="IEY38" s="84"/>
      <c r="IEZ38" s="84"/>
      <c r="IFA38" s="84"/>
      <c r="IFB38" s="84"/>
      <c r="IFC38" s="84"/>
      <c r="IFD38" s="84"/>
      <c r="IFE38" s="84"/>
      <c r="IFF38" s="84"/>
      <c r="IFG38" s="84"/>
      <c r="IFH38" s="84"/>
      <c r="IFI38" s="84"/>
      <c r="IFJ38" s="84"/>
      <c r="IFK38" s="84"/>
      <c r="IFL38" s="84"/>
      <c r="IFM38" s="84"/>
      <c r="IFN38" s="84"/>
      <c r="IFO38" s="84"/>
      <c r="IFP38" s="84"/>
      <c r="IFQ38" s="84"/>
      <c r="IFR38" s="84"/>
      <c r="IFS38" s="84"/>
      <c r="IFT38" s="84"/>
      <c r="IFU38" s="84"/>
      <c r="IFV38" s="84"/>
      <c r="IFW38" s="84"/>
      <c r="IFX38" s="84"/>
      <c r="IFY38" s="84"/>
      <c r="IFZ38" s="84"/>
      <c r="IGA38" s="84"/>
      <c r="IGB38" s="84"/>
      <c r="IGC38" s="84"/>
      <c r="IGD38" s="84"/>
      <c r="IGE38" s="84"/>
      <c r="IGF38" s="84"/>
      <c r="IGG38" s="84"/>
      <c r="IGH38" s="84"/>
      <c r="IGI38" s="84"/>
      <c r="IGJ38" s="84"/>
      <c r="IGK38" s="84"/>
      <c r="IGL38" s="84"/>
      <c r="IGM38" s="84"/>
      <c r="IGN38" s="84"/>
      <c r="IGO38" s="84"/>
      <c r="IGP38" s="84"/>
      <c r="IGQ38" s="84"/>
      <c r="IGR38" s="84"/>
      <c r="IGS38" s="84"/>
      <c r="IGT38" s="84"/>
      <c r="IGU38" s="84"/>
      <c r="IGV38" s="84"/>
      <c r="IGW38" s="84"/>
      <c r="IGX38" s="84"/>
      <c r="IGY38" s="84"/>
      <c r="IGZ38" s="84"/>
      <c r="IHA38" s="84"/>
      <c r="IHB38" s="84"/>
      <c r="IHC38" s="84"/>
      <c r="IHD38" s="84"/>
      <c r="IHE38" s="84"/>
      <c r="IHF38" s="84"/>
      <c r="IHG38" s="84"/>
      <c r="IHH38" s="84"/>
      <c r="IHI38" s="84"/>
      <c r="IHJ38" s="84"/>
      <c r="IHK38" s="84"/>
      <c r="IHL38" s="84"/>
      <c r="IHM38" s="84"/>
      <c r="IHN38" s="84"/>
      <c r="IHO38" s="84"/>
      <c r="IHP38" s="84"/>
      <c r="IHQ38" s="84"/>
      <c r="IHR38" s="84"/>
      <c r="IHS38" s="84"/>
      <c r="IHT38" s="84"/>
      <c r="IHU38" s="84"/>
      <c r="IHV38" s="84"/>
      <c r="IHW38" s="84"/>
      <c r="IHX38" s="84"/>
      <c r="IHY38" s="84"/>
      <c r="IHZ38" s="84"/>
      <c r="IIA38" s="84"/>
      <c r="IIB38" s="84"/>
      <c r="IIC38" s="84"/>
      <c r="IID38" s="84"/>
      <c r="IIE38" s="84"/>
      <c r="IIF38" s="84"/>
      <c r="IIG38" s="84"/>
      <c r="IIH38" s="84"/>
      <c r="III38" s="84"/>
      <c r="IIJ38" s="84"/>
      <c r="IIK38" s="84"/>
      <c r="IIL38" s="84"/>
      <c r="IIM38" s="84"/>
      <c r="IIN38" s="84"/>
      <c r="IIO38" s="84"/>
      <c r="IIP38" s="84"/>
      <c r="IIQ38" s="84"/>
      <c r="IIR38" s="84"/>
      <c r="IIS38" s="84"/>
      <c r="IIT38" s="84"/>
      <c r="IIU38" s="84"/>
      <c r="IIV38" s="84"/>
      <c r="IIW38" s="84"/>
      <c r="IIX38" s="84"/>
      <c r="IIY38" s="84"/>
      <c r="IIZ38" s="84"/>
      <c r="IJA38" s="84"/>
      <c r="IJB38" s="84"/>
      <c r="IJC38" s="84"/>
      <c r="IJD38" s="84"/>
      <c r="IJE38" s="84"/>
      <c r="IJF38" s="84"/>
      <c r="IJG38" s="84"/>
      <c r="IJH38" s="84"/>
      <c r="IJI38" s="84"/>
      <c r="IJJ38" s="84"/>
      <c r="IJK38" s="84"/>
      <c r="IJL38" s="84"/>
      <c r="IJM38" s="84"/>
      <c r="IJN38" s="84"/>
      <c r="IJO38" s="84"/>
      <c r="IJP38" s="84"/>
      <c r="IJQ38" s="84"/>
      <c r="IJR38" s="84"/>
      <c r="IJS38" s="84"/>
      <c r="IJT38" s="84"/>
      <c r="IJU38" s="84"/>
      <c r="IJV38" s="84"/>
      <c r="IJW38" s="84"/>
      <c r="IJX38" s="84"/>
      <c r="IJY38" s="84"/>
      <c r="IJZ38" s="84"/>
      <c r="IKA38" s="84"/>
      <c r="IKB38" s="84"/>
      <c r="IKC38" s="84"/>
      <c r="IKD38" s="84"/>
      <c r="IKE38" s="84"/>
      <c r="IKF38" s="84"/>
      <c r="IKG38" s="84"/>
      <c r="IKH38" s="84"/>
      <c r="IKI38" s="84"/>
      <c r="IKJ38" s="84"/>
      <c r="IKK38" s="84"/>
      <c r="IKL38" s="84"/>
      <c r="IKM38" s="84"/>
      <c r="IKN38" s="84"/>
      <c r="IKO38" s="84"/>
      <c r="IKP38" s="84"/>
      <c r="IKQ38" s="84"/>
      <c r="IKR38" s="84"/>
      <c r="IKS38" s="84"/>
      <c r="IKT38" s="84"/>
      <c r="IKU38" s="84"/>
      <c r="IKV38" s="84"/>
      <c r="IKW38" s="84"/>
      <c r="IKX38" s="84"/>
      <c r="IKY38" s="84"/>
      <c r="IKZ38" s="84"/>
      <c r="ILA38" s="84"/>
      <c r="ILB38" s="84"/>
      <c r="ILC38" s="84"/>
      <c r="ILD38" s="84"/>
      <c r="ILE38" s="84"/>
      <c r="ILF38" s="84"/>
      <c r="ILG38" s="84"/>
      <c r="ILH38" s="84"/>
      <c r="ILI38" s="84"/>
      <c r="ILJ38" s="84"/>
      <c r="ILK38" s="84"/>
      <c r="ILL38" s="84"/>
      <c r="ILM38" s="84"/>
      <c r="ILN38" s="84"/>
      <c r="ILO38" s="84"/>
      <c r="ILP38" s="84"/>
      <c r="ILQ38" s="84"/>
      <c r="ILR38" s="84"/>
      <c r="ILS38" s="84"/>
      <c r="ILT38" s="84"/>
      <c r="ILU38" s="84"/>
      <c r="ILV38" s="84"/>
      <c r="ILW38" s="84"/>
      <c r="ILX38" s="84"/>
      <c r="ILY38" s="84"/>
      <c r="ILZ38" s="84"/>
      <c r="IMA38" s="84"/>
      <c r="IMB38" s="84"/>
      <c r="IMC38" s="84"/>
      <c r="IMD38" s="84"/>
      <c r="IME38" s="84"/>
      <c r="IMF38" s="84"/>
      <c r="IMG38" s="84"/>
      <c r="IMH38" s="84"/>
      <c r="IMI38" s="84"/>
      <c r="IMJ38" s="84"/>
      <c r="IMK38" s="84"/>
      <c r="IML38" s="84"/>
      <c r="IMM38" s="84"/>
      <c r="IMN38" s="84"/>
      <c r="IMO38" s="84"/>
      <c r="IMP38" s="84"/>
      <c r="IMQ38" s="84"/>
      <c r="IMR38" s="84"/>
      <c r="IMS38" s="84"/>
      <c r="IMT38" s="84"/>
      <c r="IMU38" s="84"/>
      <c r="IMV38" s="84"/>
      <c r="IMW38" s="84"/>
      <c r="IMX38" s="84"/>
      <c r="IMY38" s="84"/>
      <c r="IMZ38" s="84"/>
      <c r="INA38" s="84"/>
      <c r="INB38" s="84"/>
      <c r="INC38" s="84"/>
      <c r="IND38" s="84"/>
      <c r="INE38" s="84"/>
      <c r="INF38" s="84"/>
      <c r="ING38" s="84"/>
      <c r="INH38" s="84"/>
      <c r="INI38" s="84"/>
      <c r="INJ38" s="84"/>
      <c r="INK38" s="84"/>
      <c r="INL38" s="84"/>
      <c r="INM38" s="84"/>
      <c r="INN38" s="84"/>
      <c r="INO38" s="84"/>
      <c r="INP38" s="84"/>
      <c r="INQ38" s="84"/>
      <c r="INR38" s="84"/>
      <c r="INS38" s="84"/>
      <c r="INT38" s="84"/>
      <c r="INU38" s="84"/>
      <c r="INV38" s="84"/>
      <c r="INW38" s="84"/>
      <c r="INX38" s="84"/>
      <c r="INY38" s="84"/>
      <c r="INZ38" s="84"/>
      <c r="IOA38" s="84"/>
      <c r="IOB38" s="84"/>
      <c r="IOC38" s="84"/>
      <c r="IOD38" s="84"/>
      <c r="IOE38" s="84"/>
      <c r="IOF38" s="84"/>
      <c r="IOG38" s="84"/>
      <c r="IOH38" s="84"/>
      <c r="IOI38" s="84"/>
      <c r="IOJ38" s="84"/>
      <c r="IOK38" s="84"/>
      <c r="IOL38" s="84"/>
      <c r="IOM38" s="84"/>
      <c r="ION38" s="84"/>
      <c r="IOO38" s="84"/>
      <c r="IOP38" s="84"/>
      <c r="IOQ38" s="84"/>
      <c r="IOR38" s="84"/>
      <c r="IOS38" s="84"/>
      <c r="IOT38" s="84"/>
      <c r="IOU38" s="84"/>
      <c r="IOV38" s="84"/>
      <c r="IOW38" s="84"/>
      <c r="IOX38" s="84"/>
      <c r="IOY38" s="84"/>
      <c r="IOZ38" s="84"/>
      <c r="IPA38" s="84"/>
      <c r="IPB38" s="84"/>
      <c r="IPC38" s="84"/>
      <c r="IPD38" s="84"/>
      <c r="IPE38" s="84"/>
      <c r="IPF38" s="84"/>
      <c r="IPG38" s="84"/>
      <c r="IPH38" s="84"/>
      <c r="IPI38" s="84"/>
      <c r="IPJ38" s="84"/>
      <c r="IPK38" s="84"/>
      <c r="IPL38" s="84"/>
      <c r="IPM38" s="84"/>
      <c r="IPN38" s="84"/>
      <c r="IPO38" s="84"/>
      <c r="IPP38" s="84"/>
      <c r="IPQ38" s="84"/>
      <c r="IPR38" s="84"/>
      <c r="IPS38" s="84"/>
      <c r="IPT38" s="84"/>
      <c r="IPU38" s="84"/>
      <c r="IPV38" s="84"/>
      <c r="IPW38" s="84"/>
      <c r="IPX38" s="84"/>
      <c r="IPY38" s="84"/>
      <c r="IPZ38" s="84"/>
      <c r="IQA38" s="84"/>
      <c r="IQB38" s="84"/>
      <c r="IQC38" s="84"/>
      <c r="IQD38" s="84"/>
      <c r="IQE38" s="84"/>
      <c r="IQF38" s="84"/>
      <c r="IQG38" s="84"/>
      <c r="IQH38" s="84"/>
      <c r="IQI38" s="84"/>
      <c r="IQJ38" s="84"/>
      <c r="IQK38" s="84"/>
      <c r="IQL38" s="84"/>
      <c r="IQM38" s="84"/>
      <c r="IQN38" s="84"/>
      <c r="IQO38" s="84"/>
      <c r="IQP38" s="84"/>
      <c r="IQQ38" s="84"/>
      <c r="IQR38" s="84"/>
      <c r="IQS38" s="84"/>
      <c r="IQT38" s="84"/>
      <c r="IQU38" s="84"/>
      <c r="IQV38" s="84"/>
      <c r="IQW38" s="84"/>
      <c r="IQX38" s="84"/>
      <c r="IQY38" s="84"/>
      <c r="IQZ38" s="84"/>
      <c r="IRA38" s="84"/>
      <c r="IRB38" s="84"/>
      <c r="IRC38" s="84"/>
      <c r="IRD38" s="84"/>
      <c r="IRE38" s="84"/>
      <c r="IRF38" s="84"/>
      <c r="IRG38" s="84"/>
      <c r="IRH38" s="84"/>
      <c r="IRI38" s="84"/>
      <c r="IRJ38" s="84"/>
      <c r="IRK38" s="84"/>
      <c r="IRL38" s="84"/>
      <c r="IRM38" s="84"/>
      <c r="IRN38" s="84"/>
      <c r="IRO38" s="84"/>
      <c r="IRP38" s="84"/>
      <c r="IRQ38" s="84"/>
      <c r="IRR38" s="84"/>
      <c r="IRS38" s="84"/>
      <c r="IRT38" s="84"/>
      <c r="IRU38" s="84"/>
      <c r="IRV38" s="84"/>
      <c r="IRW38" s="84"/>
      <c r="IRX38" s="84"/>
      <c r="IRY38" s="84"/>
      <c r="IRZ38" s="84"/>
      <c r="ISA38" s="84"/>
      <c r="ISB38" s="84"/>
      <c r="ISC38" s="84"/>
      <c r="ISD38" s="84"/>
      <c r="ISE38" s="84"/>
      <c r="ISF38" s="84"/>
      <c r="ISG38" s="84"/>
      <c r="ISH38" s="84"/>
      <c r="ISI38" s="84"/>
      <c r="ISJ38" s="84"/>
      <c r="ISK38" s="84"/>
      <c r="ISL38" s="84"/>
      <c r="ISM38" s="84"/>
      <c r="ISN38" s="84"/>
      <c r="ISO38" s="84"/>
      <c r="ISP38" s="84"/>
      <c r="ISQ38" s="84"/>
      <c r="ISR38" s="84"/>
      <c r="ISS38" s="84"/>
      <c r="IST38" s="84"/>
      <c r="ISU38" s="84"/>
      <c r="ISV38" s="84"/>
      <c r="ISW38" s="84"/>
      <c r="ISX38" s="84"/>
      <c r="ISY38" s="84"/>
      <c r="ISZ38" s="84"/>
      <c r="ITA38" s="84"/>
      <c r="ITB38" s="84"/>
      <c r="ITC38" s="84"/>
      <c r="ITD38" s="84"/>
      <c r="ITE38" s="84"/>
      <c r="ITF38" s="84"/>
      <c r="ITG38" s="84"/>
      <c r="ITH38" s="84"/>
      <c r="ITI38" s="84"/>
      <c r="ITJ38" s="84"/>
      <c r="ITK38" s="84"/>
      <c r="ITL38" s="84"/>
      <c r="ITM38" s="84"/>
      <c r="ITN38" s="84"/>
      <c r="ITO38" s="84"/>
      <c r="ITP38" s="84"/>
      <c r="ITQ38" s="84"/>
      <c r="ITR38" s="84"/>
      <c r="ITS38" s="84"/>
      <c r="ITT38" s="84"/>
      <c r="ITU38" s="84"/>
      <c r="ITV38" s="84"/>
      <c r="ITW38" s="84"/>
      <c r="ITX38" s="84"/>
      <c r="ITY38" s="84"/>
      <c r="ITZ38" s="84"/>
      <c r="IUA38" s="84"/>
      <c r="IUB38" s="84"/>
      <c r="IUC38" s="84"/>
      <c r="IUD38" s="84"/>
      <c r="IUE38" s="84"/>
      <c r="IUF38" s="84"/>
      <c r="IUG38" s="84"/>
      <c r="IUH38" s="84"/>
      <c r="IUI38" s="84"/>
      <c r="IUJ38" s="84"/>
      <c r="IUK38" s="84"/>
      <c r="IUL38" s="84"/>
      <c r="IUM38" s="84"/>
      <c r="IUN38" s="84"/>
      <c r="IUO38" s="84"/>
      <c r="IUP38" s="84"/>
      <c r="IUQ38" s="84"/>
      <c r="IUR38" s="84"/>
      <c r="IUS38" s="84"/>
      <c r="IUT38" s="84"/>
      <c r="IUU38" s="84"/>
      <c r="IUV38" s="84"/>
      <c r="IUW38" s="84"/>
      <c r="IUX38" s="84"/>
      <c r="IUY38" s="84"/>
      <c r="IUZ38" s="84"/>
      <c r="IVA38" s="84"/>
      <c r="IVB38" s="84"/>
      <c r="IVC38" s="84"/>
      <c r="IVD38" s="84"/>
      <c r="IVE38" s="84"/>
      <c r="IVF38" s="84"/>
      <c r="IVG38" s="84"/>
      <c r="IVH38" s="84"/>
      <c r="IVI38" s="84"/>
      <c r="IVJ38" s="84"/>
      <c r="IVK38" s="84"/>
      <c r="IVL38" s="84"/>
      <c r="IVM38" s="84"/>
      <c r="IVN38" s="84"/>
      <c r="IVO38" s="84"/>
      <c r="IVP38" s="84"/>
      <c r="IVQ38" s="84"/>
      <c r="IVR38" s="84"/>
      <c r="IVS38" s="84"/>
      <c r="IVT38" s="84"/>
      <c r="IVU38" s="84"/>
      <c r="IVV38" s="84"/>
      <c r="IVW38" s="84"/>
      <c r="IVX38" s="84"/>
      <c r="IVY38" s="84"/>
      <c r="IVZ38" s="84"/>
      <c r="IWA38" s="84"/>
      <c r="IWB38" s="84"/>
      <c r="IWC38" s="84"/>
      <c r="IWD38" s="84"/>
      <c r="IWE38" s="84"/>
      <c r="IWF38" s="84"/>
      <c r="IWG38" s="84"/>
      <c r="IWH38" s="84"/>
      <c r="IWI38" s="84"/>
      <c r="IWJ38" s="84"/>
      <c r="IWK38" s="84"/>
      <c r="IWL38" s="84"/>
      <c r="IWM38" s="84"/>
      <c r="IWN38" s="84"/>
      <c r="IWO38" s="84"/>
      <c r="IWP38" s="84"/>
      <c r="IWQ38" s="84"/>
      <c r="IWR38" s="84"/>
      <c r="IWS38" s="84"/>
      <c r="IWT38" s="84"/>
      <c r="IWU38" s="84"/>
      <c r="IWV38" s="84"/>
      <c r="IWW38" s="84"/>
      <c r="IWX38" s="84"/>
      <c r="IWY38" s="84"/>
      <c r="IWZ38" s="84"/>
      <c r="IXA38" s="84"/>
      <c r="IXB38" s="84"/>
      <c r="IXC38" s="84"/>
      <c r="IXD38" s="84"/>
      <c r="IXE38" s="84"/>
      <c r="IXF38" s="84"/>
      <c r="IXG38" s="84"/>
      <c r="IXH38" s="84"/>
      <c r="IXI38" s="84"/>
      <c r="IXJ38" s="84"/>
      <c r="IXK38" s="84"/>
      <c r="IXL38" s="84"/>
      <c r="IXM38" s="84"/>
      <c r="IXN38" s="84"/>
      <c r="IXO38" s="84"/>
      <c r="IXP38" s="84"/>
      <c r="IXQ38" s="84"/>
      <c r="IXR38" s="84"/>
      <c r="IXS38" s="84"/>
      <c r="IXT38" s="84"/>
      <c r="IXU38" s="84"/>
      <c r="IXV38" s="84"/>
      <c r="IXW38" s="84"/>
      <c r="IXX38" s="84"/>
      <c r="IXY38" s="84"/>
      <c r="IXZ38" s="84"/>
      <c r="IYA38" s="84"/>
      <c r="IYB38" s="84"/>
      <c r="IYC38" s="84"/>
      <c r="IYD38" s="84"/>
      <c r="IYE38" s="84"/>
      <c r="IYF38" s="84"/>
      <c r="IYG38" s="84"/>
      <c r="IYH38" s="84"/>
      <c r="IYI38" s="84"/>
      <c r="IYJ38" s="84"/>
      <c r="IYK38" s="84"/>
      <c r="IYL38" s="84"/>
      <c r="IYM38" s="84"/>
      <c r="IYN38" s="84"/>
      <c r="IYO38" s="84"/>
      <c r="IYP38" s="84"/>
      <c r="IYQ38" s="84"/>
      <c r="IYR38" s="84"/>
      <c r="IYS38" s="84"/>
      <c r="IYT38" s="84"/>
      <c r="IYU38" s="84"/>
      <c r="IYV38" s="84"/>
      <c r="IYW38" s="84"/>
      <c r="IYX38" s="84"/>
      <c r="IYY38" s="84"/>
      <c r="IYZ38" s="84"/>
      <c r="IZA38" s="84"/>
      <c r="IZB38" s="84"/>
      <c r="IZC38" s="84"/>
      <c r="IZD38" s="84"/>
      <c r="IZE38" s="84"/>
      <c r="IZF38" s="84"/>
      <c r="IZG38" s="84"/>
      <c r="IZH38" s="84"/>
      <c r="IZI38" s="84"/>
      <c r="IZJ38" s="84"/>
      <c r="IZK38" s="84"/>
      <c r="IZL38" s="84"/>
      <c r="IZM38" s="84"/>
      <c r="IZN38" s="84"/>
      <c r="IZO38" s="84"/>
      <c r="IZP38" s="84"/>
      <c r="IZQ38" s="84"/>
      <c r="IZR38" s="84"/>
      <c r="IZS38" s="84"/>
      <c r="IZT38" s="84"/>
      <c r="IZU38" s="84"/>
      <c r="IZV38" s="84"/>
      <c r="IZW38" s="84"/>
      <c r="IZX38" s="84"/>
      <c r="IZY38" s="84"/>
      <c r="IZZ38" s="84"/>
      <c r="JAA38" s="84"/>
      <c r="JAB38" s="84"/>
      <c r="JAC38" s="84"/>
      <c r="JAD38" s="84"/>
      <c r="JAE38" s="84"/>
      <c r="JAF38" s="84"/>
      <c r="JAG38" s="84"/>
      <c r="JAH38" s="84"/>
      <c r="JAI38" s="84"/>
      <c r="JAJ38" s="84"/>
      <c r="JAK38" s="84"/>
      <c r="JAL38" s="84"/>
      <c r="JAM38" s="84"/>
      <c r="JAN38" s="84"/>
      <c r="JAO38" s="84"/>
      <c r="JAP38" s="84"/>
      <c r="JAQ38" s="84"/>
      <c r="JAR38" s="84"/>
      <c r="JAS38" s="84"/>
      <c r="JAT38" s="84"/>
      <c r="JAU38" s="84"/>
      <c r="JAV38" s="84"/>
      <c r="JAW38" s="84"/>
      <c r="JAX38" s="84"/>
      <c r="JAY38" s="84"/>
      <c r="JAZ38" s="84"/>
      <c r="JBA38" s="84"/>
      <c r="JBB38" s="84"/>
      <c r="JBC38" s="84"/>
      <c r="JBD38" s="84"/>
      <c r="JBE38" s="84"/>
      <c r="JBF38" s="84"/>
      <c r="JBG38" s="84"/>
      <c r="JBH38" s="84"/>
      <c r="JBI38" s="84"/>
      <c r="JBJ38" s="84"/>
      <c r="JBK38" s="84"/>
      <c r="JBL38" s="84"/>
      <c r="JBM38" s="84"/>
      <c r="JBN38" s="84"/>
      <c r="JBO38" s="84"/>
      <c r="JBP38" s="84"/>
      <c r="JBQ38" s="84"/>
      <c r="JBR38" s="84"/>
      <c r="JBS38" s="84"/>
      <c r="JBT38" s="84"/>
      <c r="JBU38" s="84"/>
      <c r="JBV38" s="84"/>
      <c r="JBW38" s="84"/>
      <c r="JBX38" s="84"/>
      <c r="JBY38" s="84"/>
      <c r="JBZ38" s="84"/>
      <c r="JCA38" s="84"/>
      <c r="JCB38" s="84"/>
      <c r="JCC38" s="84"/>
      <c r="JCD38" s="84"/>
      <c r="JCE38" s="84"/>
      <c r="JCF38" s="84"/>
      <c r="JCG38" s="84"/>
      <c r="JCH38" s="84"/>
      <c r="JCI38" s="84"/>
      <c r="JCJ38" s="84"/>
      <c r="JCK38" s="84"/>
      <c r="JCL38" s="84"/>
      <c r="JCM38" s="84"/>
      <c r="JCN38" s="84"/>
      <c r="JCO38" s="84"/>
      <c r="JCP38" s="84"/>
      <c r="JCQ38" s="84"/>
      <c r="JCR38" s="84"/>
      <c r="JCS38" s="84"/>
      <c r="JCT38" s="84"/>
      <c r="JCU38" s="84"/>
      <c r="JCV38" s="84"/>
      <c r="JCW38" s="84"/>
      <c r="JCX38" s="84"/>
      <c r="JCY38" s="84"/>
      <c r="JCZ38" s="84"/>
      <c r="JDA38" s="84"/>
      <c r="JDB38" s="84"/>
      <c r="JDC38" s="84"/>
      <c r="JDD38" s="84"/>
      <c r="JDE38" s="84"/>
      <c r="JDF38" s="84"/>
      <c r="JDG38" s="84"/>
      <c r="JDH38" s="84"/>
      <c r="JDI38" s="84"/>
      <c r="JDJ38" s="84"/>
      <c r="JDK38" s="84"/>
      <c r="JDL38" s="84"/>
      <c r="JDM38" s="84"/>
      <c r="JDN38" s="84"/>
      <c r="JDO38" s="84"/>
      <c r="JDP38" s="84"/>
      <c r="JDQ38" s="84"/>
      <c r="JDR38" s="84"/>
      <c r="JDS38" s="84"/>
      <c r="JDT38" s="84"/>
      <c r="JDU38" s="84"/>
      <c r="JDV38" s="84"/>
      <c r="JDW38" s="84"/>
      <c r="JDX38" s="84"/>
      <c r="JDY38" s="84"/>
      <c r="JDZ38" s="84"/>
      <c r="JEA38" s="84"/>
      <c r="JEB38" s="84"/>
      <c r="JEC38" s="84"/>
      <c r="JED38" s="84"/>
      <c r="JEE38" s="84"/>
      <c r="JEF38" s="84"/>
      <c r="JEG38" s="84"/>
      <c r="JEH38" s="84"/>
      <c r="JEI38" s="84"/>
      <c r="JEJ38" s="84"/>
      <c r="JEK38" s="84"/>
      <c r="JEL38" s="84"/>
      <c r="JEM38" s="84"/>
      <c r="JEN38" s="84"/>
      <c r="JEO38" s="84"/>
      <c r="JEP38" s="84"/>
      <c r="JEQ38" s="84"/>
      <c r="JER38" s="84"/>
      <c r="JES38" s="84"/>
      <c r="JET38" s="84"/>
      <c r="JEU38" s="84"/>
      <c r="JEV38" s="84"/>
      <c r="JEW38" s="84"/>
      <c r="JEX38" s="84"/>
      <c r="JEY38" s="84"/>
      <c r="JEZ38" s="84"/>
      <c r="JFA38" s="84"/>
      <c r="JFB38" s="84"/>
      <c r="JFC38" s="84"/>
      <c r="JFD38" s="84"/>
      <c r="JFE38" s="84"/>
      <c r="JFF38" s="84"/>
      <c r="JFG38" s="84"/>
      <c r="JFH38" s="84"/>
      <c r="JFI38" s="84"/>
      <c r="JFJ38" s="84"/>
      <c r="JFK38" s="84"/>
      <c r="JFL38" s="84"/>
      <c r="JFM38" s="84"/>
      <c r="JFN38" s="84"/>
      <c r="JFO38" s="84"/>
      <c r="JFP38" s="84"/>
      <c r="JFQ38" s="84"/>
      <c r="JFR38" s="84"/>
      <c r="JFS38" s="84"/>
      <c r="JFT38" s="84"/>
      <c r="JFU38" s="84"/>
      <c r="JFV38" s="84"/>
      <c r="JFW38" s="84"/>
      <c r="JFX38" s="84"/>
      <c r="JFY38" s="84"/>
      <c r="JFZ38" s="84"/>
      <c r="JGA38" s="84"/>
      <c r="JGB38" s="84"/>
      <c r="JGC38" s="84"/>
      <c r="JGD38" s="84"/>
      <c r="JGE38" s="84"/>
      <c r="JGF38" s="84"/>
      <c r="JGG38" s="84"/>
      <c r="JGH38" s="84"/>
      <c r="JGI38" s="84"/>
      <c r="JGJ38" s="84"/>
      <c r="JGK38" s="84"/>
      <c r="JGL38" s="84"/>
      <c r="JGM38" s="84"/>
      <c r="JGN38" s="84"/>
      <c r="JGO38" s="84"/>
      <c r="JGP38" s="84"/>
      <c r="JGQ38" s="84"/>
      <c r="JGR38" s="84"/>
      <c r="JGS38" s="84"/>
      <c r="JGT38" s="84"/>
      <c r="JGU38" s="84"/>
      <c r="JGV38" s="84"/>
      <c r="JGW38" s="84"/>
      <c r="JGX38" s="84"/>
      <c r="JGY38" s="84"/>
      <c r="JGZ38" s="84"/>
      <c r="JHA38" s="84"/>
      <c r="JHB38" s="84"/>
      <c r="JHC38" s="84"/>
      <c r="JHD38" s="84"/>
      <c r="JHE38" s="84"/>
      <c r="JHF38" s="84"/>
      <c r="JHG38" s="84"/>
      <c r="JHH38" s="84"/>
      <c r="JHI38" s="84"/>
      <c r="JHJ38" s="84"/>
      <c r="JHK38" s="84"/>
      <c r="JHL38" s="84"/>
      <c r="JHM38" s="84"/>
      <c r="JHN38" s="84"/>
      <c r="JHO38" s="84"/>
      <c r="JHP38" s="84"/>
      <c r="JHQ38" s="84"/>
      <c r="JHR38" s="84"/>
      <c r="JHS38" s="84"/>
      <c r="JHT38" s="84"/>
      <c r="JHU38" s="84"/>
      <c r="JHV38" s="84"/>
      <c r="JHW38" s="84"/>
      <c r="JHX38" s="84"/>
      <c r="JHY38" s="84"/>
      <c r="JHZ38" s="84"/>
      <c r="JIA38" s="84"/>
      <c r="JIB38" s="84"/>
      <c r="JIC38" s="84"/>
      <c r="JID38" s="84"/>
      <c r="JIE38" s="84"/>
      <c r="JIF38" s="84"/>
      <c r="JIG38" s="84"/>
      <c r="JIH38" s="84"/>
      <c r="JII38" s="84"/>
      <c r="JIJ38" s="84"/>
      <c r="JIK38" s="84"/>
      <c r="JIL38" s="84"/>
      <c r="JIM38" s="84"/>
      <c r="JIN38" s="84"/>
      <c r="JIO38" s="84"/>
      <c r="JIP38" s="84"/>
      <c r="JIQ38" s="84"/>
      <c r="JIR38" s="84"/>
      <c r="JIS38" s="84"/>
      <c r="JIT38" s="84"/>
      <c r="JIU38" s="84"/>
      <c r="JIV38" s="84"/>
      <c r="JIW38" s="84"/>
      <c r="JIX38" s="84"/>
      <c r="JIY38" s="84"/>
      <c r="JIZ38" s="84"/>
      <c r="JJA38" s="84"/>
      <c r="JJB38" s="84"/>
      <c r="JJC38" s="84"/>
      <c r="JJD38" s="84"/>
      <c r="JJE38" s="84"/>
      <c r="JJF38" s="84"/>
      <c r="JJG38" s="84"/>
      <c r="JJH38" s="84"/>
      <c r="JJI38" s="84"/>
      <c r="JJJ38" s="84"/>
      <c r="JJK38" s="84"/>
      <c r="JJL38" s="84"/>
      <c r="JJM38" s="84"/>
      <c r="JJN38" s="84"/>
      <c r="JJO38" s="84"/>
      <c r="JJP38" s="84"/>
      <c r="JJQ38" s="84"/>
      <c r="JJR38" s="84"/>
      <c r="JJS38" s="84"/>
      <c r="JJT38" s="84"/>
      <c r="JJU38" s="84"/>
      <c r="JJV38" s="84"/>
      <c r="JJW38" s="84"/>
      <c r="JJX38" s="84"/>
      <c r="JJY38" s="84"/>
      <c r="JJZ38" s="84"/>
      <c r="JKA38" s="84"/>
      <c r="JKB38" s="84"/>
      <c r="JKC38" s="84"/>
      <c r="JKD38" s="84"/>
      <c r="JKE38" s="84"/>
      <c r="JKF38" s="84"/>
      <c r="JKG38" s="84"/>
      <c r="JKH38" s="84"/>
      <c r="JKI38" s="84"/>
      <c r="JKJ38" s="84"/>
      <c r="JKK38" s="84"/>
      <c r="JKL38" s="84"/>
      <c r="JKM38" s="84"/>
      <c r="JKN38" s="84"/>
      <c r="JKO38" s="84"/>
      <c r="JKP38" s="84"/>
      <c r="JKQ38" s="84"/>
      <c r="JKR38" s="84"/>
      <c r="JKS38" s="84"/>
      <c r="JKT38" s="84"/>
      <c r="JKU38" s="84"/>
      <c r="JKV38" s="84"/>
      <c r="JKW38" s="84"/>
      <c r="JKX38" s="84"/>
      <c r="JKY38" s="84"/>
      <c r="JKZ38" s="84"/>
      <c r="JLA38" s="84"/>
      <c r="JLB38" s="84"/>
      <c r="JLC38" s="84"/>
      <c r="JLD38" s="84"/>
      <c r="JLE38" s="84"/>
      <c r="JLF38" s="84"/>
      <c r="JLG38" s="84"/>
      <c r="JLH38" s="84"/>
      <c r="JLI38" s="84"/>
      <c r="JLJ38" s="84"/>
      <c r="JLK38" s="84"/>
      <c r="JLL38" s="84"/>
      <c r="JLM38" s="84"/>
      <c r="JLN38" s="84"/>
      <c r="JLO38" s="84"/>
      <c r="JLP38" s="84"/>
      <c r="JLQ38" s="84"/>
      <c r="JLR38" s="84"/>
      <c r="JLS38" s="84"/>
      <c r="JLT38" s="84"/>
      <c r="JLU38" s="84"/>
      <c r="JLV38" s="84"/>
      <c r="JLW38" s="84"/>
      <c r="JLX38" s="84"/>
      <c r="JLY38" s="84"/>
      <c r="JLZ38" s="84"/>
      <c r="JMA38" s="84"/>
      <c r="JMB38" s="84"/>
      <c r="JMC38" s="84"/>
      <c r="JMD38" s="84"/>
      <c r="JME38" s="84"/>
      <c r="JMF38" s="84"/>
      <c r="JMG38" s="84"/>
      <c r="JMH38" s="84"/>
      <c r="JMI38" s="84"/>
      <c r="JMJ38" s="84"/>
      <c r="JMK38" s="84"/>
      <c r="JML38" s="84"/>
      <c r="JMM38" s="84"/>
      <c r="JMN38" s="84"/>
      <c r="JMO38" s="84"/>
      <c r="JMP38" s="84"/>
      <c r="JMQ38" s="84"/>
      <c r="JMR38" s="84"/>
      <c r="JMS38" s="84"/>
      <c r="JMT38" s="84"/>
      <c r="JMU38" s="84"/>
      <c r="JMV38" s="84"/>
      <c r="JMW38" s="84"/>
      <c r="JMX38" s="84"/>
      <c r="JMY38" s="84"/>
      <c r="JMZ38" s="84"/>
      <c r="JNA38" s="84"/>
      <c r="JNB38" s="84"/>
      <c r="JNC38" s="84"/>
      <c r="JND38" s="84"/>
      <c r="JNE38" s="84"/>
      <c r="JNF38" s="84"/>
      <c r="JNG38" s="84"/>
      <c r="JNH38" s="84"/>
      <c r="JNI38" s="84"/>
      <c r="JNJ38" s="84"/>
      <c r="JNK38" s="84"/>
      <c r="JNL38" s="84"/>
      <c r="JNM38" s="84"/>
      <c r="JNN38" s="84"/>
      <c r="JNO38" s="84"/>
      <c r="JNP38" s="84"/>
      <c r="JNQ38" s="84"/>
      <c r="JNR38" s="84"/>
      <c r="JNS38" s="84"/>
      <c r="JNT38" s="84"/>
      <c r="JNU38" s="84"/>
      <c r="JNV38" s="84"/>
      <c r="JNW38" s="84"/>
      <c r="JNX38" s="84"/>
      <c r="JNY38" s="84"/>
      <c r="JNZ38" s="84"/>
      <c r="JOA38" s="84"/>
      <c r="JOB38" s="84"/>
      <c r="JOC38" s="84"/>
      <c r="JOD38" s="84"/>
      <c r="JOE38" s="84"/>
      <c r="JOF38" s="84"/>
      <c r="JOG38" s="84"/>
      <c r="JOH38" s="84"/>
      <c r="JOI38" s="84"/>
      <c r="JOJ38" s="84"/>
      <c r="JOK38" s="84"/>
      <c r="JOL38" s="84"/>
      <c r="JOM38" s="84"/>
      <c r="JON38" s="84"/>
      <c r="JOO38" s="84"/>
      <c r="JOP38" s="84"/>
      <c r="JOQ38" s="84"/>
      <c r="JOR38" s="84"/>
      <c r="JOS38" s="84"/>
      <c r="JOT38" s="84"/>
      <c r="JOU38" s="84"/>
      <c r="JOV38" s="84"/>
      <c r="JOW38" s="84"/>
      <c r="JOX38" s="84"/>
      <c r="JOY38" s="84"/>
      <c r="JOZ38" s="84"/>
      <c r="JPA38" s="84"/>
      <c r="JPB38" s="84"/>
      <c r="JPC38" s="84"/>
      <c r="JPD38" s="84"/>
      <c r="JPE38" s="84"/>
      <c r="JPF38" s="84"/>
      <c r="JPG38" s="84"/>
      <c r="JPH38" s="84"/>
      <c r="JPI38" s="84"/>
      <c r="JPJ38" s="84"/>
      <c r="JPK38" s="84"/>
      <c r="JPL38" s="84"/>
      <c r="JPM38" s="84"/>
      <c r="JPN38" s="84"/>
      <c r="JPO38" s="84"/>
      <c r="JPP38" s="84"/>
      <c r="JPQ38" s="84"/>
      <c r="JPR38" s="84"/>
      <c r="JPS38" s="84"/>
      <c r="JPT38" s="84"/>
      <c r="JPU38" s="84"/>
      <c r="JPV38" s="84"/>
      <c r="JPW38" s="84"/>
      <c r="JPX38" s="84"/>
      <c r="JPY38" s="84"/>
      <c r="JPZ38" s="84"/>
      <c r="JQA38" s="84"/>
      <c r="JQB38" s="84"/>
      <c r="JQC38" s="84"/>
      <c r="JQD38" s="84"/>
      <c r="JQE38" s="84"/>
      <c r="JQF38" s="84"/>
      <c r="JQG38" s="84"/>
      <c r="JQH38" s="84"/>
      <c r="JQI38" s="84"/>
      <c r="JQJ38" s="84"/>
      <c r="JQK38" s="84"/>
      <c r="JQL38" s="84"/>
      <c r="JQM38" s="84"/>
      <c r="JQN38" s="84"/>
      <c r="JQO38" s="84"/>
      <c r="JQP38" s="84"/>
      <c r="JQQ38" s="84"/>
      <c r="JQR38" s="84"/>
      <c r="JQS38" s="84"/>
      <c r="JQT38" s="84"/>
      <c r="JQU38" s="84"/>
      <c r="JQV38" s="84"/>
      <c r="JQW38" s="84"/>
      <c r="JQX38" s="84"/>
      <c r="JQY38" s="84"/>
      <c r="JQZ38" s="84"/>
      <c r="JRA38" s="84"/>
      <c r="JRB38" s="84"/>
      <c r="JRC38" s="84"/>
      <c r="JRD38" s="84"/>
      <c r="JRE38" s="84"/>
      <c r="JRF38" s="84"/>
      <c r="JRG38" s="84"/>
      <c r="JRH38" s="84"/>
      <c r="JRI38" s="84"/>
      <c r="JRJ38" s="84"/>
      <c r="JRK38" s="84"/>
      <c r="JRL38" s="84"/>
      <c r="JRM38" s="84"/>
      <c r="JRN38" s="84"/>
      <c r="JRO38" s="84"/>
      <c r="JRP38" s="84"/>
      <c r="JRQ38" s="84"/>
      <c r="JRR38" s="84"/>
      <c r="JRS38" s="84"/>
      <c r="JRT38" s="84"/>
      <c r="JRU38" s="84"/>
      <c r="JRV38" s="84"/>
      <c r="JRW38" s="84"/>
      <c r="JRX38" s="84"/>
      <c r="JRY38" s="84"/>
      <c r="JRZ38" s="84"/>
      <c r="JSA38" s="84"/>
      <c r="JSB38" s="84"/>
      <c r="JSC38" s="84"/>
      <c r="JSD38" s="84"/>
      <c r="JSE38" s="84"/>
      <c r="JSF38" s="84"/>
      <c r="JSG38" s="84"/>
      <c r="JSH38" s="84"/>
      <c r="JSI38" s="84"/>
      <c r="JSJ38" s="84"/>
      <c r="JSK38" s="84"/>
      <c r="JSL38" s="84"/>
      <c r="JSM38" s="84"/>
      <c r="JSN38" s="84"/>
      <c r="JSO38" s="84"/>
      <c r="JSP38" s="84"/>
      <c r="JSQ38" s="84"/>
      <c r="JSR38" s="84"/>
      <c r="JSS38" s="84"/>
      <c r="JST38" s="84"/>
      <c r="JSU38" s="84"/>
      <c r="JSV38" s="84"/>
      <c r="JSW38" s="84"/>
      <c r="JSX38" s="84"/>
      <c r="JSY38" s="84"/>
      <c r="JSZ38" s="84"/>
      <c r="JTA38" s="84"/>
      <c r="JTB38" s="84"/>
      <c r="JTC38" s="84"/>
      <c r="JTD38" s="84"/>
      <c r="JTE38" s="84"/>
      <c r="JTF38" s="84"/>
      <c r="JTG38" s="84"/>
      <c r="JTH38" s="84"/>
      <c r="JTI38" s="84"/>
      <c r="JTJ38" s="84"/>
      <c r="JTK38" s="84"/>
      <c r="JTL38" s="84"/>
      <c r="JTM38" s="84"/>
      <c r="JTN38" s="84"/>
      <c r="JTO38" s="84"/>
      <c r="JTP38" s="84"/>
      <c r="JTQ38" s="84"/>
      <c r="JTR38" s="84"/>
      <c r="JTS38" s="84"/>
      <c r="JTT38" s="84"/>
      <c r="JTU38" s="84"/>
      <c r="JTV38" s="84"/>
      <c r="JTW38" s="84"/>
      <c r="JTX38" s="84"/>
      <c r="JTY38" s="84"/>
      <c r="JTZ38" s="84"/>
      <c r="JUA38" s="84"/>
      <c r="JUB38" s="84"/>
      <c r="JUC38" s="84"/>
      <c r="JUD38" s="84"/>
      <c r="JUE38" s="84"/>
      <c r="JUF38" s="84"/>
      <c r="JUG38" s="84"/>
      <c r="JUH38" s="84"/>
      <c r="JUI38" s="84"/>
      <c r="JUJ38" s="84"/>
      <c r="JUK38" s="84"/>
      <c r="JUL38" s="84"/>
      <c r="JUM38" s="84"/>
      <c r="JUN38" s="84"/>
      <c r="JUO38" s="84"/>
      <c r="JUP38" s="84"/>
      <c r="JUQ38" s="84"/>
      <c r="JUR38" s="84"/>
      <c r="JUS38" s="84"/>
      <c r="JUT38" s="84"/>
      <c r="JUU38" s="84"/>
      <c r="JUV38" s="84"/>
      <c r="JUW38" s="84"/>
      <c r="JUX38" s="84"/>
      <c r="JUY38" s="84"/>
      <c r="JUZ38" s="84"/>
      <c r="JVA38" s="84"/>
      <c r="JVB38" s="84"/>
      <c r="JVC38" s="84"/>
      <c r="JVD38" s="84"/>
      <c r="JVE38" s="84"/>
      <c r="JVF38" s="84"/>
      <c r="JVG38" s="84"/>
      <c r="JVH38" s="84"/>
      <c r="JVI38" s="84"/>
      <c r="JVJ38" s="84"/>
      <c r="JVK38" s="84"/>
      <c r="JVL38" s="84"/>
      <c r="JVM38" s="84"/>
      <c r="JVN38" s="84"/>
      <c r="JVO38" s="84"/>
      <c r="JVP38" s="84"/>
      <c r="JVQ38" s="84"/>
      <c r="JVR38" s="84"/>
      <c r="JVS38" s="84"/>
      <c r="JVT38" s="84"/>
      <c r="JVU38" s="84"/>
      <c r="JVV38" s="84"/>
      <c r="JVW38" s="84"/>
      <c r="JVX38" s="84"/>
      <c r="JVY38" s="84"/>
      <c r="JVZ38" s="84"/>
      <c r="JWA38" s="84"/>
      <c r="JWB38" s="84"/>
      <c r="JWC38" s="84"/>
      <c r="JWD38" s="84"/>
      <c r="JWE38" s="84"/>
      <c r="JWF38" s="84"/>
      <c r="JWG38" s="84"/>
      <c r="JWH38" s="84"/>
      <c r="JWI38" s="84"/>
      <c r="JWJ38" s="84"/>
      <c r="JWK38" s="84"/>
      <c r="JWL38" s="84"/>
      <c r="JWM38" s="84"/>
      <c r="JWN38" s="84"/>
      <c r="JWO38" s="84"/>
      <c r="JWP38" s="84"/>
      <c r="JWQ38" s="84"/>
      <c r="JWR38" s="84"/>
      <c r="JWS38" s="84"/>
      <c r="JWT38" s="84"/>
      <c r="JWU38" s="84"/>
      <c r="JWV38" s="84"/>
      <c r="JWW38" s="84"/>
      <c r="JWX38" s="84"/>
      <c r="JWY38" s="84"/>
      <c r="JWZ38" s="84"/>
      <c r="JXA38" s="84"/>
      <c r="JXB38" s="84"/>
      <c r="JXC38" s="84"/>
      <c r="JXD38" s="84"/>
      <c r="JXE38" s="84"/>
      <c r="JXF38" s="84"/>
      <c r="JXG38" s="84"/>
      <c r="JXH38" s="84"/>
      <c r="JXI38" s="84"/>
      <c r="JXJ38" s="84"/>
      <c r="JXK38" s="84"/>
      <c r="JXL38" s="84"/>
      <c r="JXM38" s="84"/>
      <c r="JXN38" s="84"/>
      <c r="JXO38" s="84"/>
      <c r="JXP38" s="84"/>
      <c r="JXQ38" s="84"/>
      <c r="JXR38" s="84"/>
      <c r="JXS38" s="84"/>
      <c r="JXT38" s="84"/>
      <c r="JXU38" s="84"/>
      <c r="JXV38" s="84"/>
      <c r="JXW38" s="84"/>
      <c r="JXX38" s="84"/>
      <c r="JXY38" s="84"/>
      <c r="JXZ38" s="84"/>
      <c r="JYA38" s="84"/>
      <c r="JYB38" s="84"/>
      <c r="JYC38" s="84"/>
      <c r="JYD38" s="84"/>
      <c r="JYE38" s="84"/>
      <c r="JYF38" s="84"/>
      <c r="JYG38" s="84"/>
      <c r="JYH38" s="84"/>
      <c r="JYI38" s="84"/>
      <c r="JYJ38" s="84"/>
      <c r="JYK38" s="84"/>
      <c r="JYL38" s="84"/>
      <c r="JYM38" s="84"/>
      <c r="JYN38" s="84"/>
      <c r="JYO38" s="84"/>
      <c r="JYP38" s="84"/>
      <c r="JYQ38" s="84"/>
      <c r="JYR38" s="84"/>
      <c r="JYS38" s="84"/>
      <c r="JYT38" s="84"/>
      <c r="JYU38" s="84"/>
      <c r="JYV38" s="84"/>
      <c r="JYW38" s="84"/>
      <c r="JYX38" s="84"/>
      <c r="JYY38" s="84"/>
      <c r="JYZ38" s="84"/>
      <c r="JZA38" s="84"/>
      <c r="JZB38" s="84"/>
      <c r="JZC38" s="84"/>
      <c r="JZD38" s="84"/>
      <c r="JZE38" s="84"/>
      <c r="JZF38" s="84"/>
      <c r="JZG38" s="84"/>
      <c r="JZH38" s="84"/>
      <c r="JZI38" s="84"/>
      <c r="JZJ38" s="84"/>
      <c r="JZK38" s="84"/>
      <c r="JZL38" s="84"/>
      <c r="JZM38" s="84"/>
      <c r="JZN38" s="84"/>
      <c r="JZO38" s="84"/>
      <c r="JZP38" s="84"/>
      <c r="JZQ38" s="84"/>
      <c r="JZR38" s="84"/>
      <c r="JZS38" s="84"/>
      <c r="JZT38" s="84"/>
      <c r="JZU38" s="84"/>
      <c r="JZV38" s="84"/>
      <c r="JZW38" s="84"/>
      <c r="JZX38" s="84"/>
      <c r="JZY38" s="84"/>
      <c r="JZZ38" s="84"/>
      <c r="KAA38" s="84"/>
      <c r="KAB38" s="84"/>
      <c r="KAC38" s="84"/>
      <c r="KAD38" s="84"/>
      <c r="KAE38" s="84"/>
      <c r="KAF38" s="84"/>
      <c r="KAG38" s="84"/>
      <c r="KAH38" s="84"/>
      <c r="KAI38" s="84"/>
      <c r="KAJ38" s="84"/>
      <c r="KAK38" s="84"/>
      <c r="KAL38" s="84"/>
      <c r="KAM38" s="84"/>
      <c r="KAN38" s="84"/>
      <c r="KAO38" s="84"/>
      <c r="KAP38" s="84"/>
      <c r="KAQ38" s="84"/>
      <c r="KAR38" s="84"/>
      <c r="KAS38" s="84"/>
      <c r="KAT38" s="84"/>
      <c r="KAU38" s="84"/>
      <c r="KAV38" s="84"/>
      <c r="KAW38" s="84"/>
      <c r="KAX38" s="84"/>
      <c r="KAY38" s="84"/>
      <c r="KAZ38" s="84"/>
      <c r="KBA38" s="84"/>
      <c r="KBB38" s="84"/>
      <c r="KBC38" s="84"/>
      <c r="KBD38" s="84"/>
      <c r="KBE38" s="84"/>
      <c r="KBF38" s="84"/>
      <c r="KBG38" s="84"/>
      <c r="KBH38" s="84"/>
      <c r="KBI38" s="84"/>
      <c r="KBJ38" s="84"/>
      <c r="KBK38" s="84"/>
      <c r="KBL38" s="84"/>
      <c r="KBM38" s="84"/>
      <c r="KBN38" s="84"/>
      <c r="KBO38" s="84"/>
      <c r="KBP38" s="84"/>
      <c r="KBQ38" s="84"/>
      <c r="KBR38" s="84"/>
      <c r="KBS38" s="84"/>
      <c r="KBT38" s="84"/>
      <c r="KBU38" s="84"/>
      <c r="KBV38" s="84"/>
      <c r="KBW38" s="84"/>
      <c r="KBX38" s="84"/>
      <c r="KBY38" s="84"/>
      <c r="KBZ38" s="84"/>
      <c r="KCA38" s="84"/>
      <c r="KCB38" s="84"/>
      <c r="KCC38" s="84"/>
      <c r="KCD38" s="84"/>
      <c r="KCE38" s="84"/>
      <c r="KCF38" s="84"/>
      <c r="KCG38" s="84"/>
      <c r="KCH38" s="84"/>
      <c r="KCI38" s="84"/>
      <c r="KCJ38" s="84"/>
      <c r="KCK38" s="84"/>
      <c r="KCL38" s="84"/>
      <c r="KCM38" s="84"/>
      <c r="KCN38" s="84"/>
      <c r="KCO38" s="84"/>
      <c r="KCP38" s="84"/>
      <c r="KCQ38" s="84"/>
      <c r="KCR38" s="84"/>
      <c r="KCS38" s="84"/>
      <c r="KCT38" s="84"/>
      <c r="KCU38" s="84"/>
      <c r="KCV38" s="84"/>
      <c r="KCW38" s="84"/>
      <c r="KCX38" s="84"/>
      <c r="KCY38" s="84"/>
      <c r="KCZ38" s="84"/>
      <c r="KDA38" s="84"/>
      <c r="KDB38" s="84"/>
      <c r="KDC38" s="84"/>
      <c r="KDD38" s="84"/>
      <c r="KDE38" s="84"/>
      <c r="KDF38" s="84"/>
      <c r="KDG38" s="84"/>
      <c r="KDH38" s="84"/>
      <c r="KDI38" s="84"/>
      <c r="KDJ38" s="84"/>
      <c r="KDK38" s="84"/>
      <c r="KDL38" s="84"/>
      <c r="KDM38" s="84"/>
      <c r="KDN38" s="84"/>
      <c r="KDO38" s="84"/>
      <c r="KDP38" s="84"/>
      <c r="KDQ38" s="84"/>
      <c r="KDR38" s="84"/>
      <c r="KDS38" s="84"/>
      <c r="KDT38" s="84"/>
      <c r="KDU38" s="84"/>
      <c r="KDV38" s="84"/>
      <c r="KDW38" s="84"/>
      <c r="KDX38" s="84"/>
      <c r="KDY38" s="84"/>
      <c r="KDZ38" s="84"/>
      <c r="KEA38" s="84"/>
      <c r="KEB38" s="84"/>
      <c r="KEC38" s="84"/>
      <c r="KED38" s="84"/>
      <c r="KEE38" s="84"/>
      <c r="KEF38" s="84"/>
      <c r="KEG38" s="84"/>
      <c r="KEH38" s="84"/>
      <c r="KEI38" s="84"/>
      <c r="KEJ38" s="84"/>
      <c r="KEK38" s="84"/>
      <c r="KEL38" s="84"/>
      <c r="KEM38" s="84"/>
      <c r="KEN38" s="84"/>
      <c r="KEO38" s="84"/>
      <c r="KEP38" s="84"/>
      <c r="KEQ38" s="84"/>
      <c r="KER38" s="84"/>
      <c r="KES38" s="84"/>
      <c r="KET38" s="84"/>
      <c r="KEU38" s="84"/>
      <c r="KEV38" s="84"/>
      <c r="KEW38" s="84"/>
      <c r="KEX38" s="84"/>
      <c r="KEY38" s="84"/>
      <c r="KEZ38" s="84"/>
      <c r="KFA38" s="84"/>
      <c r="KFB38" s="84"/>
      <c r="KFC38" s="84"/>
      <c r="KFD38" s="84"/>
      <c r="KFE38" s="84"/>
      <c r="KFF38" s="84"/>
      <c r="KFG38" s="84"/>
      <c r="KFH38" s="84"/>
      <c r="KFI38" s="84"/>
      <c r="KFJ38" s="84"/>
      <c r="KFK38" s="84"/>
      <c r="KFL38" s="84"/>
      <c r="KFM38" s="84"/>
      <c r="KFN38" s="84"/>
      <c r="KFO38" s="84"/>
      <c r="KFP38" s="84"/>
      <c r="KFQ38" s="84"/>
      <c r="KFR38" s="84"/>
      <c r="KFS38" s="84"/>
      <c r="KFT38" s="84"/>
      <c r="KFU38" s="84"/>
      <c r="KFV38" s="84"/>
      <c r="KFW38" s="84"/>
      <c r="KFX38" s="84"/>
      <c r="KFY38" s="84"/>
      <c r="KFZ38" s="84"/>
      <c r="KGA38" s="84"/>
      <c r="KGB38" s="84"/>
      <c r="KGC38" s="84"/>
      <c r="KGD38" s="84"/>
      <c r="KGE38" s="84"/>
      <c r="KGF38" s="84"/>
      <c r="KGG38" s="84"/>
      <c r="KGH38" s="84"/>
      <c r="KGI38" s="84"/>
      <c r="KGJ38" s="84"/>
      <c r="KGK38" s="84"/>
      <c r="KGL38" s="84"/>
      <c r="KGM38" s="84"/>
      <c r="KGN38" s="84"/>
      <c r="KGO38" s="84"/>
      <c r="KGP38" s="84"/>
      <c r="KGQ38" s="84"/>
      <c r="KGR38" s="84"/>
      <c r="KGS38" s="84"/>
      <c r="KGT38" s="84"/>
      <c r="KGU38" s="84"/>
      <c r="KGV38" s="84"/>
      <c r="KGW38" s="84"/>
      <c r="KGX38" s="84"/>
      <c r="KGY38" s="84"/>
      <c r="KGZ38" s="84"/>
      <c r="KHA38" s="84"/>
      <c r="KHB38" s="84"/>
      <c r="KHC38" s="84"/>
      <c r="KHD38" s="84"/>
      <c r="KHE38" s="84"/>
      <c r="KHF38" s="84"/>
      <c r="KHG38" s="84"/>
      <c r="KHH38" s="84"/>
      <c r="KHI38" s="84"/>
      <c r="KHJ38" s="84"/>
      <c r="KHK38" s="84"/>
      <c r="KHL38" s="84"/>
      <c r="KHM38" s="84"/>
      <c r="KHN38" s="84"/>
      <c r="KHO38" s="84"/>
      <c r="KHP38" s="84"/>
      <c r="KHQ38" s="84"/>
      <c r="KHR38" s="84"/>
      <c r="KHS38" s="84"/>
      <c r="KHT38" s="84"/>
      <c r="KHU38" s="84"/>
      <c r="KHV38" s="84"/>
      <c r="KHW38" s="84"/>
      <c r="KHX38" s="84"/>
      <c r="KHY38" s="84"/>
      <c r="KHZ38" s="84"/>
      <c r="KIA38" s="84"/>
      <c r="KIB38" s="84"/>
      <c r="KIC38" s="84"/>
      <c r="KID38" s="84"/>
      <c r="KIE38" s="84"/>
      <c r="KIF38" s="84"/>
      <c r="KIG38" s="84"/>
      <c r="KIH38" s="84"/>
      <c r="KII38" s="84"/>
      <c r="KIJ38" s="84"/>
      <c r="KIK38" s="84"/>
      <c r="KIL38" s="84"/>
      <c r="KIM38" s="84"/>
      <c r="KIN38" s="84"/>
      <c r="KIO38" s="84"/>
      <c r="KIP38" s="84"/>
      <c r="KIQ38" s="84"/>
      <c r="KIR38" s="84"/>
      <c r="KIS38" s="84"/>
      <c r="KIT38" s="84"/>
      <c r="KIU38" s="84"/>
      <c r="KIV38" s="84"/>
      <c r="KIW38" s="84"/>
      <c r="KIX38" s="84"/>
      <c r="KIY38" s="84"/>
      <c r="KIZ38" s="84"/>
      <c r="KJA38" s="84"/>
      <c r="KJB38" s="84"/>
      <c r="KJC38" s="84"/>
      <c r="KJD38" s="84"/>
      <c r="KJE38" s="84"/>
      <c r="KJF38" s="84"/>
      <c r="KJG38" s="84"/>
      <c r="KJH38" s="84"/>
      <c r="KJI38" s="84"/>
      <c r="KJJ38" s="84"/>
      <c r="KJK38" s="84"/>
      <c r="KJL38" s="84"/>
      <c r="KJM38" s="84"/>
      <c r="KJN38" s="84"/>
      <c r="KJO38" s="84"/>
      <c r="KJP38" s="84"/>
      <c r="KJQ38" s="84"/>
      <c r="KJR38" s="84"/>
      <c r="KJS38" s="84"/>
      <c r="KJT38" s="84"/>
      <c r="KJU38" s="84"/>
      <c r="KJV38" s="84"/>
      <c r="KJW38" s="84"/>
      <c r="KJX38" s="84"/>
      <c r="KJY38" s="84"/>
      <c r="KJZ38" s="84"/>
      <c r="KKA38" s="84"/>
      <c r="KKB38" s="84"/>
      <c r="KKC38" s="84"/>
      <c r="KKD38" s="84"/>
      <c r="KKE38" s="84"/>
      <c r="KKF38" s="84"/>
      <c r="KKG38" s="84"/>
      <c r="KKH38" s="84"/>
      <c r="KKI38" s="84"/>
      <c r="KKJ38" s="84"/>
      <c r="KKK38" s="84"/>
      <c r="KKL38" s="84"/>
      <c r="KKM38" s="84"/>
      <c r="KKN38" s="84"/>
      <c r="KKO38" s="84"/>
      <c r="KKP38" s="84"/>
      <c r="KKQ38" s="84"/>
      <c r="KKR38" s="84"/>
      <c r="KKS38" s="84"/>
      <c r="KKT38" s="84"/>
      <c r="KKU38" s="84"/>
      <c r="KKV38" s="84"/>
      <c r="KKW38" s="84"/>
      <c r="KKX38" s="84"/>
      <c r="KKY38" s="84"/>
      <c r="KKZ38" s="84"/>
      <c r="KLA38" s="84"/>
      <c r="KLB38" s="84"/>
      <c r="KLC38" s="84"/>
      <c r="KLD38" s="84"/>
      <c r="KLE38" s="84"/>
      <c r="KLF38" s="84"/>
      <c r="KLG38" s="84"/>
      <c r="KLH38" s="84"/>
      <c r="KLI38" s="84"/>
      <c r="KLJ38" s="84"/>
      <c r="KLK38" s="84"/>
      <c r="KLL38" s="84"/>
      <c r="KLM38" s="84"/>
      <c r="KLN38" s="84"/>
      <c r="KLO38" s="84"/>
      <c r="KLP38" s="84"/>
      <c r="KLQ38" s="84"/>
      <c r="KLR38" s="84"/>
      <c r="KLS38" s="84"/>
      <c r="KLT38" s="84"/>
      <c r="KLU38" s="84"/>
      <c r="KLV38" s="84"/>
      <c r="KLW38" s="84"/>
      <c r="KLX38" s="84"/>
      <c r="KLY38" s="84"/>
      <c r="KLZ38" s="84"/>
      <c r="KMA38" s="84"/>
      <c r="KMB38" s="84"/>
      <c r="KMC38" s="84"/>
      <c r="KMD38" s="84"/>
      <c r="KME38" s="84"/>
      <c r="KMF38" s="84"/>
      <c r="KMG38" s="84"/>
      <c r="KMH38" s="84"/>
      <c r="KMI38" s="84"/>
      <c r="KMJ38" s="84"/>
      <c r="KMK38" s="84"/>
      <c r="KML38" s="84"/>
      <c r="KMM38" s="84"/>
      <c r="KMN38" s="84"/>
      <c r="KMO38" s="84"/>
      <c r="KMP38" s="84"/>
      <c r="KMQ38" s="84"/>
      <c r="KMR38" s="84"/>
      <c r="KMS38" s="84"/>
      <c r="KMT38" s="84"/>
      <c r="KMU38" s="84"/>
      <c r="KMV38" s="84"/>
      <c r="KMW38" s="84"/>
      <c r="KMX38" s="84"/>
      <c r="KMY38" s="84"/>
      <c r="KMZ38" s="84"/>
      <c r="KNA38" s="84"/>
      <c r="KNB38" s="84"/>
      <c r="KNC38" s="84"/>
      <c r="KND38" s="84"/>
      <c r="KNE38" s="84"/>
      <c r="KNF38" s="84"/>
      <c r="KNG38" s="84"/>
      <c r="KNH38" s="84"/>
      <c r="KNI38" s="84"/>
      <c r="KNJ38" s="84"/>
      <c r="KNK38" s="84"/>
      <c r="KNL38" s="84"/>
      <c r="KNM38" s="84"/>
      <c r="KNN38" s="84"/>
      <c r="KNO38" s="84"/>
      <c r="KNP38" s="84"/>
      <c r="KNQ38" s="84"/>
      <c r="KNR38" s="84"/>
      <c r="KNS38" s="84"/>
      <c r="KNT38" s="84"/>
      <c r="KNU38" s="84"/>
      <c r="KNV38" s="84"/>
      <c r="KNW38" s="84"/>
      <c r="KNX38" s="84"/>
      <c r="KNY38" s="84"/>
      <c r="KNZ38" s="84"/>
      <c r="KOA38" s="84"/>
      <c r="KOB38" s="84"/>
      <c r="KOC38" s="84"/>
      <c r="KOD38" s="84"/>
      <c r="KOE38" s="84"/>
      <c r="KOF38" s="84"/>
      <c r="KOG38" s="84"/>
      <c r="KOH38" s="84"/>
      <c r="KOI38" s="84"/>
      <c r="KOJ38" s="84"/>
      <c r="KOK38" s="84"/>
      <c r="KOL38" s="84"/>
      <c r="KOM38" s="84"/>
      <c r="KON38" s="84"/>
      <c r="KOO38" s="84"/>
      <c r="KOP38" s="84"/>
      <c r="KOQ38" s="84"/>
      <c r="KOR38" s="84"/>
      <c r="KOS38" s="84"/>
      <c r="KOT38" s="84"/>
      <c r="KOU38" s="84"/>
      <c r="KOV38" s="84"/>
      <c r="KOW38" s="84"/>
      <c r="KOX38" s="84"/>
      <c r="KOY38" s="84"/>
      <c r="KOZ38" s="84"/>
      <c r="KPA38" s="84"/>
      <c r="KPB38" s="84"/>
      <c r="KPC38" s="84"/>
      <c r="KPD38" s="84"/>
      <c r="KPE38" s="84"/>
      <c r="KPF38" s="84"/>
      <c r="KPG38" s="84"/>
      <c r="KPH38" s="84"/>
      <c r="KPI38" s="84"/>
      <c r="KPJ38" s="84"/>
      <c r="KPK38" s="84"/>
      <c r="KPL38" s="84"/>
      <c r="KPM38" s="84"/>
      <c r="KPN38" s="84"/>
      <c r="KPO38" s="84"/>
      <c r="KPP38" s="84"/>
      <c r="KPQ38" s="84"/>
      <c r="KPR38" s="84"/>
      <c r="KPS38" s="84"/>
      <c r="KPT38" s="84"/>
      <c r="KPU38" s="84"/>
      <c r="KPV38" s="84"/>
      <c r="KPW38" s="84"/>
      <c r="KPX38" s="84"/>
      <c r="KPY38" s="84"/>
      <c r="KPZ38" s="84"/>
      <c r="KQA38" s="84"/>
      <c r="KQB38" s="84"/>
      <c r="KQC38" s="84"/>
      <c r="KQD38" s="84"/>
      <c r="KQE38" s="84"/>
      <c r="KQF38" s="84"/>
      <c r="KQG38" s="84"/>
      <c r="KQH38" s="84"/>
      <c r="KQI38" s="84"/>
      <c r="KQJ38" s="84"/>
      <c r="KQK38" s="84"/>
      <c r="KQL38" s="84"/>
      <c r="KQM38" s="84"/>
      <c r="KQN38" s="84"/>
      <c r="KQO38" s="84"/>
      <c r="KQP38" s="84"/>
      <c r="KQQ38" s="84"/>
      <c r="KQR38" s="84"/>
      <c r="KQS38" s="84"/>
      <c r="KQT38" s="84"/>
      <c r="KQU38" s="84"/>
      <c r="KQV38" s="84"/>
      <c r="KQW38" s="84"/>
      <c r="KQX38" s="84"/>
      <c r="KQY38" s="84"/>
      <c r="KQZ38" s="84"/>
      <c r="KRA38" s="84"/>
      <c r="KRB38" s="84"/>
      <c r="KRC38" s="84"/>
      <c r="KRD38" s="84"/>
      <c r="KRE38" s="84"/>
      <c r="KRF38" s="84"/>
      <c r="KRG38" s="84"/>
      <c r="KRH38" s="84"/>
      <c r="KRI38" s="84"/>
      <c r="KRJ38" s="84"/>
      <c r="KRK38" s="84"/>
      <c r="KRL38" s="84"/>
      <c r="KRM38" s="84"/>
      <c r="KRN38" s="84"/>
      <c r="KRO38" s="84"/>
      <c r="KRP38" s="84"/>
      <c r="KRQ38" s="84"/>
      <c r="KRR38" s="84"/>
      <c r="KRS38" s="84"/>
      <c r="KRT38" s="84"/>
      <c r="KRU38" s="84"/>
      <c r="KRV38" s="84"/>
      <c r="KRW38" s="84"/>
      <c r="KRX38" s="84"/>
      <c r="KRY38" s="84"/>
      <c r="KRZ38" s="84"/>
      <c r="KSA38" s="84"/>
      <c r="KSB38" s="84"/>
      <c r="KSC38" s="84"/>
      <c r="KSD38" s="84"/>
      <c r="KSE38" s="84"/>
      <c r="KSF38" s="84"/>
      <c r="KSG38" s="84"/>
      <c r="KSH38" s="84"/>
      <c r="KSI38" s="84"/>
      <c r="KSJ38" s="84"/>
      <c r="KSK38" s="84"/>
      <c r="KSL38" s="84"/>
      <c r="KSM38" s="84"/>
      <c r="KSN38" s="84"/>
      <c r="KSO38" s="84"/>
      <c r="KSP38" s="84"/>
      <c r="KSQ38" s="84"/>
      <c r="KSR38" s="84"/>
      <c r="KSS38" s="84"/>
      <c r="KST38" s="84"/>
      <c r="KSU38" s="84"/>
      <c r="KSV38" s="84"/>
      <c r="KSW38" s="84"/>
      <c r="KSX38" s="84"/>
      <c r="KSY38" s="84"/>
      <c r="KSZ38" s="84"/>
      <c r="KTA38" s="84"/>
      <c r="KTB38" s="84"/>
      <c r="KTC38" s="84"/>
      <c r="KTD38" s="84"/>
      <c r="KTE38" s="84"/>
      <c r="KTF38" s="84"/>
      <c r="KTG38" s="84"/>
      <c r="KTH38" s="84"/>
      <c r="KTI38" s="84"/>
      <c r="KTJ38" s="84"/>
      <c r="KTK38" s="84"/>
      <c r="KTL38" s="84"/>
      <c r="KTM38" s="84"/>
      <c r="KTN38" s="84"/>
      <c r="KTO38" s="84"/>
      <c r="KTP38" s="84"/>
      <c r="KTQ38" s="84"/>
      <c r="KTR38" s="84"/>
      <c r="KTS38" s="84"/>
      <c r="KTT38" s="84"/>
      <c r="KTU38" s="84"/>
      <c r="KTV38" s="84"/>
      <c r="KTW38" s="84"/>
      <c r="KTX38" s="84"/>
      <c r="KTY38" s="84"/>
      <c r="KTZ38" s="84"/>
      <c r="KUA38" s="84"/>
      <c r="KUB38" s="84"/>
      <c r="KUC38" s="84"/>
      <c r="KUD38" s="84"/>
      <c r="KUE38" s="84"/>
      <c r="KUF38" s="84"/>
      <c r="KUG38" s="84"/>
      <c r="KUH38" s="84"/>
      <c r="KUI38" s="84"/>
      <c r="KUJ38" s="84"/>
      <c r="KUK38" s="84"/>
      <c r="KUL38" s="84"/>
      <c r="KUM38" s="84"/>
      <c r="KUN38" s="84"/>
      <c r="KUO38" s="84"/>
      <c r="KUP38" s="84"/>
      <c r="KUQ38" s="84"/>
      <c r="KUR38" s="84"/>
      <c r="KUS38" s="84"/>
      <c r="KUT38" s="84"/>
      <c r="KUU38" s="84"/>
      <c r="KUV38" s="84"/>
      <c r="KUW38" s="84"/>
      <c r="KUX38" s="84"/>
      <c r="KUY38" s="84"/>
      <c r="KUZ38" s="84"/>
      <c r="KVA38" s="84"/>
      <c r="KVB38" s="84"/>
      <c r="KVC38" s="84"/>
      <c r="KVD38" s="84"/>
      <c r="KVE38" s="84"/>
      <c r="KVF38" s="84"/>
      <c r="KVG38" s="84"/>
      <c r="KVH38" s="84"/>
      <c r="KVI38" s="84"/>
      <c r="KVJ38" s="84"/>
      <c r="KVK38" s="84"/>
      <c r="KVL38" s="84"/>
      <c r="KVM38" s="84"/>
      <c r="KVN38" s="84"/>
      <c r="KVO38" s="84"/>
      <c r="KVP38" s="84"/>
      <c r="KVQ38" s="84"/>
      <c r="KVR38" s="84"/>
      <c r="KVS38" s="84"/>
      <c r="KVT38" s="84"/>
      <c r="KVU38" s="84"/>
      <c r="KVV38" s="84"/>
      <c r="KVW38" s="84"/>
      <c r="KVX38" s="84"/>
      <c r="KVY38" s="84"/>
      <c r="KVZ38" s="84"/>
      <c r="KWA38" s="84"/>
      <c r="KWB38" s="84"/>
      <c r="KWC38" s="84"/>
      <c r="KWD38" s="84"/>
      <c r="KWE38" s="84"/>
      <c r="KWF38" s="84"/>
      <c r="KWG38" s="84"/>
      <c r="KWH38" s="84"/>
      <c r="KWI38" s="84"/>
      <c r="KWJ38" s="84"/>
      <c r="KWK38" s="84"/>
      <c r="KWL38" s="84"/>
      <c r="KWM38" s="84"/>
      <c r="KWN38" s="84"/>
      <c r="KWO38" s="84"/>
      <c r="KWP38" s="84"/>
      <c r="KWQ38" s="84"/>
      <c r="KWR38" s="84"/>
      <c r="KWS38" s="84"/>
      <c r="KWT38" s="84"/>
      <c r="KWU38" s="84"/>
      <c r="KWV38" s="84"/>
      <c r="KWW38" s="84"/>
      <c r="KWX38" s="84"/>
      <c r="KWY38" s="84"/>
      <c r="KWZ38" s="84"/>
      <c r="KXA38" s="84"/>
      <c r="KXB38" s="84"/>
      <c r="KXC38" s="84"/>
      <c r="KXD38" s="84"/>
      <c r="KXE38" s="84"/>
      <c r="KXF38" s="84"/>
      <c r="KXG38" s="84"/>
      <c r="KXH38" s="84"/>
      <c r="KXI38" s="84"/>
      <c r="KXJ38" s="84"/>
      <c r="KXK38" s="84"/>
      <c r="KXL38" s="84"/>
      <c r="KXM38" s="84"/>
      <c r="KXN38" s="84"/>
      <c r="KXO38" s="84"/>
      <c r="KXP38" s="84"/>
      <c r="KXQ38" s="84"/>
      <c r="KXR38" s="84"/>
      <c r="KXS38" s="84"/>
      <c r="KXT38" s="84"/>
      <c r="KXU38" s="84"/>
      <c r="KXV38" s="84"/>
      <c r="KXW38" s="84"/>
      <c r="KXX38" s="84"/>
      <c r="KXY38" s="84"/>
      <c r="KXZ38" s="84"/>
      <c r="KYA38" s="84"/>
      <c r="KYB38" s="84"/>
      <c r="KYC38" s="84"/>
      <c r="KYD38" s="84"/>
      <c r="KYE38" s="84"/>
      <c r="KYF38" s="84"/>
      <c r="KYG38" s="84"/>
      <c r="KYH38" s="84"/>
      <c r="KYI38" s="84"/>
      <c r="KYJ38" s="84"/>
      <c r="KYK38" s="84"/>
      <c r="KYL38" s="84"/>
      <c r="KYM38" s="84"/>
      <c r="KYN38" s="84"/>
      <c r="KYO38" s="84"/>
      <c r="KYP38" s="84"/>
      <c r="KYQ38" s="84"/>
      <c r="KYR38" s="84"/>
      <c r="KYS38" s="84"/>
      <c r="KYT38" s="84"/>
      <c r="KYU38" s="84"/>
      <c r="KYV38" s="84"/>
      <c r="KYW38" s="84"/>
      <c r="KYX38" s="84"/>
      <c r="KYY38" s="84"/>
      <c r="KYZ38" s="84"/>
      <c r="KZA38" s="84"/>
      <c r="KZB38" s="84"/>
      <c r="KZC38" s="84"/>
      <c r="KZD38" s="84"/>
      <c r="KZE38" s="84"/>
      <c r="KZF38" s="84"/>
      <c r="KZG38" s="84"/>
      <c r="KZH38" s="84"/>
      <c r="KZI38" s="84"/>
      <c r="KZJ38" s="84"/>
      <c r="KZK38" s="84"/>
      <c r="KZL38" s="84"/>
      <c r="KZM38" s="84"/>
      <c r="KZN38" s="84"/>
      <c r="KZO38" s="84"/>
      <c r="KZP38" s="84"/>
      <c r="KZQ38" s="84"/>
      <c r="KZR38" s="84"/>
      <c r="KZS38" s="84"/>
      <c r="KZT38" s="84"/>
      <c r="KZU38" s="84"/>
      <c r="KZV38" s="84"/>
      <c r="KZW38" s="84"/>
      <c r="KZX38" s="84"/>
      <c r="KZY38" s="84"/>
      <c r="KZZ38" s="84"/>
      <c r="LAA38" s="84"/>
      <c r="LAB38" s="84"/>
      <c r="LAC38" s="84"/>
      <c r="LAD38" s="84"/>
      <c r="LAE38" s="84"/>
      <c r="LAF38" s="84"/>
      <c r="LAG38" s="84"/>
      <c r="LAH38" s="84"/>
      <c r="LAI38" s="84"/>
      <c r="LAJ38" s="84"/>
      <c r="LAK38" s="84"/>
      <c r="LAL38" s="84"/>
      <c r="LAM38" s="84"/>
      <c r="LAN38" s="84"/>
      <c r="LAO38" s="84"/>
      <c r="LAP38" s="84"/>
      <c r="LAQ38" s="84"/>
      <c r="LAR38" s="84"/>
      <c r="LAS38" s="84"/>
      <c r="LAT38" s="84"/>
      <c r="LAU38" s="84"/>
      <c r="LAV38" s="84"/>
      <c r="LAW38" s="84"/>
      <c r="LAX38" s="84"/>
      <c r="LAY38" s="84"/>
      <c r="LAZ38" s="84"/>
      <c r="LBA38" s="84"/>
      <c r="LBB38" s="84"/>
      <c r="LBC38" s="84"/>
      <c r="LBD38" s="84"/>
      <c r="LBE38" s="84"/>
      <c r="LBF38" s="84"/>
      <c r="LBG38" s="84"/>
      <c r="LBH38" s="84"/>
      <c r="LBI38" s="84"/>
      <c r="LBJ38" s="84"/>
      <c r="LBK38" s="84"/>
      <c r="LBL38" s="84"/>
      <c r="LBM38" s="84"/>
      <c r="LBN38" s="84"/>
      <c r="LBO38" s="84"/>
      <c r="LBP38" s="84"/>
      <c r="LBQ38" s="84"/>
      <c r="LBR38" s="84"/>
      <c r="LBS38" s="84"/>
      <c r="LBT38" s="84"/>
      <c r="LBU38" s="84"/>
      <c r="LBV38" s="84"/>
      <c r="LBW38" s="84"/>
      <c r="LBX38" s="84"/>
      <c r="LBY38" s="84"/>
      <c r="LBZ38" s="84"/>
      <c r="LCA38" s="84"/>
      <c r="LCB38" s="84"/>
      <c r="LCC38" s="84"/>
      <c r="LCD38" s="84"/>
      <c r="LCE38" s="84"/>
      <c r="LCF38" s="84"/>
      <c r="LCG38" s="84"/>
      <c r="LCH38" s="84"/>
      <c r="LCI38" s="84"/>
      <c r="LCJ38" s="84"/>
      <c r="LCK38" s="84"/>
      <c r="LCL38" s="84"/>
      <c r="LCM38" s="84"/>
      <c r="LCN38" s="84"/>
      <c r="LCO38" s="84"/>
      <c r="LCP38" s="84"/>
      <c r="LCQ38" s="84"/>
      <c r="LCR38" s="84"/>
      <c r="LCS38" s="84"/>
      <c r="LCT38" s="84"/>
      <c r="LCU38" s="84"/>
      <c r="LCV38" s="84"/>
      <c r="LCW38" s="84"/>
      <c r="LCX38" s="84"/>
      <c r="LCY38" s="84"/>
      <c r="LCZ38" s="84"/>
      <c r="LDA38" s="84"/>
      <c r="LDB38" s="84"/>
      <c r="LDC38" s="84"/>
      <c r="LDD38" s="84"/>
      <c r="LDE38" s="84"/>
      <c r="LDF38" s="84"/>
      <c r="LDG38" s="84"/>
      <c r="LDH38" s="84"/>
      <c r="LDI38" s="84"/>
      <c r="LDJ38" s="84"/>
      <c r="LDK38" s="84"/>
      <c r="LDL38" s="84"/>
      <c r="LDM38" s="84"/>
      <c r="LDN38" s="84"/>
      <c r="LDO38" s="84"/>
      <c r="LDP38" s="84"/>
      <c r="LDQ38" s="84"/>
      <c r="LDR38" s="84"/>
      <c r="LDS38" s="84"/>
      <c r="LDT38" s="84"/>
      <c r="LDU38" s="84"/>
      <c r="LDV38" s="84"/>
      <c r="LDW38" s="84"/>
      <c r="LDX38" s="84"/>
      <c r="LDY38" s="84"/>
      <c r="LDZ38" s="84"/>
      <c r="LEA38" s="84"/>
      <c r="LEB38" s="84"/>
      <c r="LEC38" s="84"/>
      <c r="LED38" s="84"/>
      <c r="LEE38" s="84"/>
      <c r="LEF38" s="84"/>
      <c r="LEG38" s="84"/>
      <c r="LEH38" s="84"/>
      <c r="LEI38" s="84"/>
      <c r="LEJ38" s="84"/>
      <c r="LEK38" s="84"/>
      <c r="LEL38" s="84"/>
      <c r="LEM38" s="84"/>
      <c r="LEN38" s="84"/>
      <c r="LEO38" s="84"/>
      <c r="LEP38" s="84"/>
      <c r="LEQ38" s="84"/>
      <c r="LER38" s="84"/>
      <c r="LES38" s="84"/>
      <c r="LET38" s="84"/>
      <c r="LEU38" s="84"/>
      <c r="LEV38" s="84"/>
      <c r="LEW38" s="84"/>
      <c r="LEX38" s="84"/>
      <c r="LEY38" s="84"/>
      <c r="LEZ38" s="84"/>
      <c r="LFA38" s="84"/>
      <c r="LFB38" s="84"/>
      <c r="LFC38" s="84"/>
      <c r="LFD38" s="84"/>
      <c r="LFE38" s="84"/>
      <c r="LFF38" s="84"/>
      <c r="LFG38" s="84"/>
      <c r="LFH38" s="84"/>
      <c r="LFI38" s="84"/>
      <c r="LFJ38" s="84"/>
      <c r="LFK38" s="84"/>
      <c r="LFL38" s="84"/>
      <c r="LFM38" s="84"/>
      <c r="LFN38" s="84"/>
      <c r="LFO38" s="84"/>
      <c r="LFP38" s="84"/>
      <c r="LFQ38" s="84"/>
      <c r="LFR38" s="84"/>
      <c r="LFS38" s="84"/>
      <c r="LFT38" s="84"/>
      <c r="LFU38" s="84"/>
      <c r="LFV38" s="84"/>
      <c r="LFW38" s="84"/>
      <c r="LFX38" s="84"/>
      <c r="LFY38" s="84"/>
      <c r="LFZ38" s="84"/>
      <c r="LGA38" s="84"/>
      <c r="LGB38" s="84"/>
      <c r="LGC38" s="84"/>
      <c r="LGD38" s="84"/>
      <c r="LGE38" s="84"/>
      <c r="LGF38" s="84"/>
      <c r="LGG38" s="84"/>
      <c r="LGH38" s="84"/>
      <c r="LGI38" s="84"/>
      <c r="LGJ38" s="84"/>
      <c r="LGK38" s="84"/>
      <c r="LGL38" s="84"/>
      <c r="LGM38" s="84"/>
      <c r="LGN38" s="84"/>
      <c r="LGO38" s="84"/>
      <c r="LGP38" s="84"/>
      <c r="LGQ38" s="84"/>
      <c r="LGR38" s="84"/>
      <c r="LGS38" s="84"/>
      <c r="LGT38" s="84"/>
      <c r="LGU38" s="84"/>
      <c r="LGV38" s="84"/>
      <c r="LGW38" s="84"/>
      <c r="LGX38" s="84"/>
      <c r="LGY38" s="84"/>
      <c r="LGZ38" s="84"/>
      <c r="LHA38" s="84"/>
      <c r="LHB38" s="84"/>
      <c r="LHC38" s="84"/>
      <c r="LHD38" s="84"/>
      <c r="LHE38" s="84"/>
      <c r="LHF38" s="84"/>
      <c r="LHG38" s="84"/>
      <c r="LHH38" s="84"/>
      <c r="LHI38" s="84"/>
      <c r="LHJ38" s="84"/>
      <c r="LHK38" s="84"/>
      <c r="LHL38" s="84"/>
      <c r="LHM38" s="84"/>
      <c r="LHN38" s="84"/>
      <c r="LHO38" s="84"/>
      <c r="LHP38" s="84"/>
      <c r="LHQ38" s="84"/>
      <c r="LHR38" s="84"/>
      <c r="LHS38" s="84"/>
      <c r="LHT38" s="84"/>
      <c r="LHU38" s="84"/>
      <c r="LHV38" s="84"/>
      <c r="LHW38" s="84"/>
      <c r="LHX38" s="84"/>
      <c r="LHY38" s="84"/>
      <c r="LHZ38" s="84"/>
      <c r="LIA38" s="84"/>
      <c r="LIB38" s="84"/>
      <c r="LIC38" s="84"/>
      <c r="LID38" s="84"/>
      <c r="LIE38" s="84"/>
      <c r="LIF38" s="84"/>
      <c r="LIG38" s="84"/>
      <c r="LIH38" s="84"/>
      <c r="LII38" s="84"/>
      <c r="LIJ38" s="84"/>
      <c r="LIK38" s="84"/>
      <c r="LIL38" s="84"/>
      <c r="LIM38" s="84"/>
      <c r="LIN38" s="84"/>
      <c r="LIO38" s="84"/>
      <c r="LIP38" s="84"/>
      <c r="LIQ38" s="84"/>
      <c r="LIR38" s="84"/>
      <c r="LIS38" s="84"/>
      <c r="LIT38" s="84"/>
      <c r="LIU38" s="84"/>
      <c r="LIV38" s="84"/>
      <c r="LIW38" s="84"/>
      <c r="LIX38" s="84"/>
      <c r="LIY38" s="84"/>
      <c r="LIZ38" s="84"/>
      <c r="LJA38" s="84"/>
      <c r="LJB38" s="84"/>
      <c r="LJC38" s="84"/>
      <c r="LJD38" s="84"/>
      <c r="LJE38" s="84"/>
      <c r="LJF38" s="84"/>
      <c r="LJG38" s="84"/>
      <c r="LJH38" s="84"/>
      <c r="LJI38" s="84"/>
      <c r="LJJ38" s="84"/>
      <c r="LJK38" s="84"/>
      <c r="LJL38" s="84"/>
      <c r="LJM38" s="84"/>
      <c r="LJN38" s="84"/>
      <c r="LJO38" s="84"/>
      <c r="LJP38" s="84"/>
      <c r="LJQ38" s="84"/>
      <c r="LJR38" s="84"/>
      <c r="LJS38" s="84"/>
      <c r="LJT38" s="84"/>
      <c r="LJU38" s="84"/>
      <c r="LJV38" s="84"/>
      <c r="LJW38" s="84"/>
      <c r="LJX38" s="84"/>
      <c r="LJY38" s="84"/>
      <c r="LJZ38" s="84"/>
      <c r="LKA38" s="84"/>
      <c r="LKB38" s="84"/>
      <c r="LKC38" s="84"/>
      <c r="LKD38" s="84"/>
      <c r="LKE38" s="84"/>
      <c r="LKF38" s="84"/>
      <c r="LKG38" s="84"/>
      <c r="LKH38" s="84"/>
      <c r="LKI38" s="84"/>
      <c r="LKJ38" s="84"/>
      <c r="LKK38" s="84"/>
      <c r="LKL38" s="84"/>
      <c r="LKM38" s="84"/>
      <c r="LKN38" s="84"/>
      <c r="LKO38" s="84"/>
      <c r="LKP38" s="84"/>
      <c r="LKQ38" s="84"/>
      <c r="LKR38" s="84"/>
      <c r="LKS38" s="84"/>
      <c r="LKT38" s="84"/>
      <c r="LKU38" s="84"/>
      <c r="LKV38" s="84"/>
      <c r="LKW38" s="84"/>
      <c r="LKX38" s="84"/>
      <c r="LKY38" s="84"/>
      <c r="LKZ38" s="84"/>
      <c r="LLA38" s="84"/>
      <c r="LLB38" s="84"/>
      <c r="LLC38" s="84"/>
      <c r="LLD38" s="84"/>
      <c r="LLE38" s="84"/>
      <c r="LLF38" s="84"/>
      <c r="LLG38" s="84"/>
      <c r="LLH38" s="84"/>
      <c r="LLI38" s="84"/>
      <c r="LLJ38" s="84"/>
      <c r="LLK38" s="84"/>
      <c r="LLL38" s="84"/>
      <c r="LLM38" s="84"/>
      <c r="LLN38" s="84"/>
      <c r="LLO38" s="84"/>
      <c r="LLP38" s="84"/>
      <c r="LLQ38" s="84"/>
      <c r="LLR38" s="84"/>
      <c r="LLS38" s="84"/>
      <c r="LLT38" s="84"/>
      <c r="LLU38" s="84"/>
      <c r="LLV38" s="84"/>
      <c r="LLW38" s="84"/>
      <c r="LLX38" s="84"/>
      <c r="LLY38" s="84"/>
      <c r="LLZ38" s="84"/>
      <c r="LMA38" s="84"/>
      <c r="LMB38" s="84"/>
      <c r="LMC38" s="84"/>
      <c r="LMD38" s="84"/>
      <c r="LME38" s="84"/>
      <c r="LMF38" s="84"/>
      <c r="LMG38" s="84"/>
      <c r="LMH38" s="84"/>
      <c r="LMI38" s="84"/>
      <c r="LMJ38" s="84"/>
      <c r="LMK38" s="84"/>
      <c r="LML38" s="84"/>
      <c r="LMM38" s="84"/>
      <c r="LMN38" s="84"/>
      <c r="LMO38" s="84"/>
      <c r="LMP38" s="84"/>
      <c r="LMQ38" s="84"/>
      <c r="LMR38" s="84"/>
      <c r="LMS38" s="84"/>
      <c r="LMT38" s="84"/>
      <c r="LMU38" s="84"/>
      <c r="LMV38" s="84"/>
      <c r="LMW38" s="84"/>
      <c r="LMX38" s="84"/>
      <c r="LMY38" s="84"/>
      <c r="LMZ38" s="84"/>
      <c r="LNA38" s="84"/>
      <c r="LNB38" s="84"/>
      <c r="LNC38" s="84"/>
      <c r="LND38" s="84"/>
      <c r="LNE38" s="84"/>
      <c r="LNF38" s="84"/>
      <c r="LNG38" s="84"/>
      <c r="LNH38" s="84"/>
      <c r="LNI38" s="84"/>
      <c r="LNJ38" s="84"/>
      <c r="LNK38" s="84"/>
      <c r="LNL38" s="84"/>
      <c r="LNM38" s="84"/>
      <c r="LNN38" s="84"/>
      <c r="LNO38" s="84"/>
      <c r="LNP38" s="84"/>
      <c r="LNQ38" s="84"/>
      <c r="LNR38" s="84"/>
      <c r="LNS38" s="84"/>
      <c r="LNT38" s="84"/>
      <c r="LNU38" s="84"/>
      <c r="LNV38" s="84"/>
      <c r="LNW38" s="84"/>
      <c r="LNX38" s="84"/>
      <c r="LNY38" s="84"/>
      <c r="LNZ38" s="84"/>
      <c r="LOA38" s="84"/>
      <c r="LOB38" s="84"/>
      <c r="LOC38" s="84"/>
      <c r="LOD38" s="84"/>
      <c r="LOE38" s="84"/>
      <c r="LOF38" s="84"/>
      <c r="LOG38" s="84"/>
      <c r="LOH38" s="84"/>
      <c r="LOI38" s="84"/>
      <c r="LOJ38" s="84"/>
      <c r="LOK38" s="84"/>
      <c r="LOL38" s="84"/>
      <c r="LOM38" s="84"/>
      <c r="LON38" s="84"/>
      <c r="LOO38" s="84"/>
      <c r="LOP38" s="84"/>
      <c r="LOQ38" s="84"/>
      <c r="LOR38" s="84"/>
      <c r="LOS38" s="84"/>
      <c r="LOT38" s="84"/>
      <c r="LOU38" s="84"/>
      <c r="LOV38" s="84"/>
      <c r="LOW38" s="84"/>
      <c r="LOX38" s="84"/>
      <c r="LOY38" s="84"/>
      <c r="LOZ38" s="84"/>
      <c r="LPA38" s="84"/>
      <c r="LPB38" s="84"/>
      <c r="LPC38" s="84"/>
      <c r="LPD38" s="84"/>
      <c r="LPE38" s="84"/>
      <c r="LPF38" s="84"/>
      <c r="LPG38" s="84"/>
      <c r="LPH38" s="84"/>
      <c r="LPI38" s="84"/>
      <c r="LPJ38" s="84"/>
      <c r="LPK38" s="84"/>
      <c r="LPL38" s="84"/>
      <c r="LPM38" s="84"/>
      <c r="LPN38" s="84"/>
      <c r="LPO38" s="84"/>
      <c r="LPP38" s="84"/>
      <c r="LPQ38" s="84"/>
      <c r="LPR38" s="84"/>
      <c r="LPS38" s="84"/>
      <c r="LPT38" s="84"/>
      <c r="LPU38" s="84"/>
      <c r="LPV38" s="84"/>
      <c r="LPW38" s="84"/>
      <c r="LPX38" s="84"/>
      <c r="LPY38" s="84"/>
      <c r="LPZ38" s="84"/>
      <c r="LQA38" s="84"/>
      <c r="LQB38" s="84"/>
      <c r="LQC38" s="84"/>
      <c r="LQD38" s="84"/>
      <c r="LQE38" s="84"/>
      <c r="LQF38" s="84"/>
      <c r="LQG38" s="84"/>
      <c r="LQH38" s="84"/>
      <c r="LQI38" s="84"/>
      <c r="LQJ38" s="84"/>
      <c r="LQK38" s="84"/>
      <c r="LQL38" s="84"/>
      <c r="LQM38" s="84"/>
      <c r="LQN38" s="84"/>
      <c r="LQO38" s="84"/>
      <c r="LQP38" s="84"/>
      <c r="LQQ38" s="84"/>
      <c r="LQR38" s="84"/>
      <c r="LQS38" s="84"/>
      <c r="LQT38" s="84"/>
      <c r="LQU38" s="84"/>
      <c r="LQV38" s="84"/>
      <c r="LQW38" s="84"/>
      <c r="LQX38" s="84"/>
      <c r="LQY38" s="84"/>
      <c r="LQZ38" s="84"/>
      <c r="LRA38" s="84"/>
      <c r="LRB38" s="84"/>
      <c r="LRC38" s="84"/>
      <c r="LRD38" s="84"/>
      <c r="LRE38" s="84"/>
      <c r="LRF38" s="84"/>
      <c r="LRG38" s="84"/>
      <c r="LRH38" s="84"/>
      <c r="LRI38" s="84"/>
      <c r="LRJ38" s="84"/>
      <c r="LRK38" s="84"/>
      <c r="LRL38" s="84"/>
      <c r="LRM38" s="84"/>
      <c r="LRN38" s="84"/>
      <c r="LRO38" s="84"/>
      <c r="LRP38" s="84"/>
      <c r="LRQ38" s="84"/>
      <c r="LRR38" s="84"/>
      <c r="LRS38" s="84"/>
      <c r="LRT38" s="84"/>
      <c r="LRU38" s="84"/>
      <c r="LRV38" s="84"/>
      <c r="LRW38" s="84"/>
      <c r="LRX38" s="84"/>
      <c r="LRY38" s="84"/>
      <c r="LRZ38" s="84"/>
      <c r="LSA38" s="84"/>
      <c r="LSB38" s="84"/>
      <c r="LSC38" s="84"/>
      <c r="LSD38" s="84"/>
      <c r="LSE38" s="84"/>
      <c r="LSF38" s="84"/>
      <c r="LSG38" s="84"/>
      <c r="LSH38" s="84"/>
      <c r="LSI38" s="84"/>
      <c r="LSJ38" s="84"/>
      <c r="LSK38" s="84"/>
      <c r="LSL38" s="84"/>
      <c r="LSM38" s="84"/>
      <c r="LSN38" s="84"/>
      <c r="LSO38" s="84"/>
      <c r="LSP38" s="84"/>
      <c r="LSQ38" s="84"/>
      <c r="LSR38" s="84"/>
      <c r="LSS38" s="84"/>
      <c r="LST38" s="84"/>
      <c r="LSU38" s="84"/>
      <c r="LSV38" s="84"/>
      <c r="LSW38" s="84"/>
      <c r="LSX38" s="84"/>
      <c r="LSY38" s="84"/>
      <c r="LSZ38" s="84"/>
      <c r="LTA38" s="84"/>
      <c r="LTB38" s="84"/>
      <c r="LTC38" s="84"/>
      <c r="LTD38" s="84"/>
      <c r="LTE38" s="84"/>
      <c r="LTF38" s="84"/>
      <c r="LTG38" s="84"/>
      <c r="LTH38" s="84"/>
      <c r="LTI38" s="84"/>
      <c r="LTJ38" s="84"/>
      <c r="LTK38" s="84"/>
      <c r="LTL38" s="84"/>
      <c r="LTM38" s="84"/>
      <c r="LTN38" s="84"/>
      <c r="LTO38" s="84"/>
      <c r="LTP38" s="84"/>
      <c r="LTQ38" s="84"/>
      <c r="LTR38" s="84"/>
      <c r="LTS38" s="84"/>
      <c r="LTT38" s="84"/>
      <c r="LTU38" s="84"/>
      <c r="LTV38" s="84"/>
      <c r="LTW38" s="84"/>
      <c r="LTX38" s="84"/>
      <c r="LTY38" s="84"/>
      <c r="LTZ38" s="84"/>
      <c r="LUA38" s="84"/>
      <c r="LUB38" s="84"/>
      <c r="LUC38" s="84"/>
      <c r="LUD38" s="84"/>
      <c r="LUE38" s="84"/>
      <c r="LUF38" s="84"/>
      <c r="LUG38" s="84"/>
      <c r="LUH38" s="84"/>
      <c r="LUI38" s="84"/>
      <c r="LUJ38" s="84"/>
      <c r="LUK38" s="84"/>
      <c r="LUL38" s="84"/>
      <c r="LUM38" s="84"/>
      <c r="LUN38" s="84"/>
      <c r="LUO38" s="84"/>
      <c r="LUP38" s="84"/>
      <c r="LUQ38" s="84"/>
      <c r="LUR38" s="84"/>
      <c r="LUS38" s="84"/>
      <c r="LUT38" s="84"/>
      <c r="LUU38" s="84"/>
      <c r="LUV38" s="84"/>
      <c r="LUW38" s="84"/>
      <c r="LUX38" s="84"/>
      <c r="LUY38" s="84"/>
      <c r="LUZ38" s="84"/>
      <c r="LVA38" s="84"/>
      <c r="LVB38" s="84"/>
      <c r="LVC38" s="84"/>
      <c r="LVD38" s="84"/>
      <c r="LVE38" s="84"/>
      <c r="LVF38" s="84"/>
      <c r="LVG38" s="84"/>
      <c r="LVH38" s="84"/>
      <c r="LVI38" s="84"/>
      <c r="LVJ38" s="84"/>
      <c r="LVK38" s="84"/>
      <c r="LVL38" s="84"/>
      <c r="LVM38" s="84"/>
      <c r="LVN38" s="84"/>
      <c r="LVO38" s="84"/>
      <c r="LVP38" s="84"/>
      <c r="LVQ38" s="84"/>
      <c r="LVR38" s="84"/>
      <c r="LVS38" s="84"/>
      <c r="LVT38" s="84"/>
      <c r="LVU38" s="84"/>
      <c r="LVV38" s="84"/>
      <c r="LVW38" s="84"/>
      <c r="LVX38" s="84"/>
      <c r="LVY38" s="84"/>
      <c r="LVZ38" s="84"/>
      <c r="LWA38" s="84"/>
      <c r="LWB38" s="84"/>
      <c r="LWC38" s="84"/>
      <c r="LWD38" s="84"/>
      <c r="LWE38" s="84"/>
      <c r="LWF38" s="84"/>
      <c r="LWG38" s="84"/>
      <c r="LWH38" s="84"/>
      <c r="LWI38" s="84"/>
      <c r="LWJ38" s="84"/>
      <c r="LWK38" s="84"/>
      <c r="LWL38" s="84"/>
      <c r="LWM38" s="84"/>
      <c r="LWN38" s="84"/>
      <c r="LWO38" s="84"/>
      <c r="LWP38" s="84"/>
      <c r="LWQ38" s="84"/>
      <c r="LWR38" s="84"/>
      <c r="LWS38" s="84"/>
      <c r="LWT38" s="84"/>
      <c r="LWU38" s="84"/>
      <c r="LWV38" s="84"/>
      <c r="LWW38" s="84"/>
      <c r="LWX38" s="84"/>
      <c r="LWY38" s="84"/>
      <c r="LWZ38" s="84"/>
      <c r="LXA38" s="84"/>
      <c r="LXB38" s="84"/>
      <c r="LXC38" s="84"/>
      <c r="LXD38" s="84"/>
      <c r="LXE38" s="84"/>
      <c r="LXF38" s="84"/>
      <c r="LXG38" s="84"/>
      <c r="LXH38" s="84"/>
      <c r="LXI38" s="84"/>
      <c r="LXJ38" s="84"/>
      <c r="LXK38" s="84"/>
      <c r="LXL38" s="84"/>
      <c r="LXM38" s="84"/>
      <c r="LXN38" s="84"/>
      <c r="LXO38" s="84"/>
      <c r="LXP38" s="84"/>
      <c r="LXQ38" s="84"/>
      <c r="LXR38" s="84"/>
      <c r="LXS38" s="84"/>
      <c r="LXT38" s="84"/>
      <c r="LXU38" s="84"/>
      <c r="LXV38" s="84"/>
      <c r="LXW38" s="84"/>
      <c r="LXX38" s="84"/>
      <c r="LXY38" s="84"/>
      <c r="LXZ38" s="84"/>
      <c r="LYA38" s="84"/>
      <c r="LYB38" s="84"/>
      <c r="LYC38" s="84"/>
      <c r="LYD38" s="84"/>
      <c r="LYE38" s="84"/>
      <c r="LYF38" s="84"/>
      <c r="LYG38" s="84"/>
      <c r="LYH38" s="84"/>
      <c r="LYI38" s="84"/>
      <c r="LYJ38" s="84"/>
      <c r="LYK38" s="84"/>
      <c r="LYL38" s="84"/>
      <c r="LYM38" s="84"/>
      <c r="LYN38" s="84"/>
      <c r="LYO38" s="84"/>
      <c r="LYP38" s="84"/>
      <c r="LYQ38" s="84"/>
      <c r="LYR38" s="84"/>
      <c r="LYS38" s="84"/>
      <c r="LYT38" s="84"/>
      <c r="LYU38" s="84"/>
      <c r="LYV38" s="84"/>
      <c r="LYW38" s="84"/>
      <c r="LYX38" s="84"/>
      <c r="LYY38" s="84"/>
      <c r="LYZ38" s="84"/>
      <c r="LZA38" s="84"/>
      <c r="LZB38" s="84"/>
      <c r="LZC38" s="84"/>
      <c r="LZD38" s="84"/>
      <c r="LZE38" s="84"/>
      <c r="LZF38" s="84"/>
      <c r="LZG38" s="84"/>
      <c r="LZH38" s="84"/>
      <c r="LZI38" s="84"/>
      <c r="LZJ38" s="84"/>
      <c r="LZK38" s="84"/>
      <c r="LZL38" s="84"/>
      <c r="LZM38" s="84"/>
      <c r="LZN38" s="84"/>
      <c r="LZO38" s="84"/>
      <c r="LZP38" s="84"/>
      <c r="LZQ38" s="84"/>
      <c r="LZR38" s="84"/>
      <c r="LZS38" s="84"/>
      <c r="LZT38" s="84"/>
      <c r="LZU38" s="84"/>
      <c r="LZV38" s="84"/>
      <c r="LZW38" s="84"/>
      <c r="LZX38" s="84"/>
      <c r="LZY38" s="84"/>
      <c r="LZZ38" s="84"/>
      <c r="MAA38" s="84"/>
      <c r="MAB38" s="84"/>
      <c r="MAC38" s="84"/>
      <c r="MAD38" s="84"/>
      <c r="MAE38" s="84"/>
      <c r="MAF38" s="84"/>
      <c r="MAG38" s="84"/>
      <c r="MAH38" s="84"/>
      <c r="MAI38" s="84"/>
      <c r="MAJ38" s="84"/>
      <c r="MAK38" s="84"/>
      <c r="MAL38" s="84"/>
      <c r="MAM38" s="84"/>
      <c r="MAN38" s="84"/>
      <c r="MAO38" s="84"/>
      <c r="MAP38" s="84"/>
      <c r="MAQ38" s="84"/>
      <c r="MAR38" s="84"/>
      <c r="MAS38" s="84"/>
      <c r="MAT38" s="84"/>
      <c r="MAU38" s="84"/>
      <c r="MAV38" s="84"/>
      <c r="MAW38" s="84"/>
      <c r="MAX38" s="84"/>
      <c r="MAY38" s="84"/>
      <c r="MAZ38" s="84"/>
      <c r="MBA38" s="84"/>
      <c r="MBB38" s="84"/>
      <c r="MBC38" s="84"/>
      <c r="MBD38" s="84"/>
      <c r="MBE38" s="84"/>
      <c r="MBF38" s="84"/>
      <c r="MBG38" s="84"/>
      <c r="MBH38" s="84"/>
      <c r="MBI38" s="84"/>
      <c r="MBJ38" s="84"/>
      <c r="MBK38" s="84"/>
      <c r="MBL38" s="84"/>
      <c r="MBM38" s="84"/>
      <c r="MBN38" s="84"/>
      <c r="MBO38" s="84"/>
      <c r="MBP38" s="84"/>
      <c r="MBQ38" s="84"/>
      <c r="MBR38" s="84"/>
      <c r="MBS38" s="84"/>
      <c r="MBT38" s="84"/>
      <c r="MBU38" s="84"/>
      <c r="MBV38" s="84"/>
      <c r="MBW38" s="84"/>
      <c r="MBX38" s="84"/>
      <c r="MBY38" s="84"/>
      <c r="MBZ38" s="84"/>
      <c r="MCA38" s="84"/>
      <c r="MCB38" s="84"/>
      <c r="MCC38" s="84"/>
      <c r="MCD38" s="84"/>
      <c r="MCE38" s="84"/>
      <c r="MCF38" s="84"/>
      <c r="MCG38" s="84"/>
      <c r="MCH38" s="84"/>
      <c r="MCI38" s="84"/>
      <c r="MCJ38" s="84"/>
      <c r="MCK38" s="84"/>
      <c r="MCL38" s="84"/>
      <c r="MCM38" s="84"/>
      <c r="MCN38" s="84"/>
      <c r="MCO38" s="84"/>
      <c r="MCP38" s="84"/>
      <c r="MCQ38" s="84"/>
      <c r="MCR38" s="84"/>
      <c r="MCS38" s="84"/>
      <c r="MCT38" s="84"/>
      <c r="MCU38" s="84"/>
      <c r="MCV38" s="84"/>
      <c r="MCW38" s="84"/>
      <c r="MCX38" s="84"/>
      <c r="MCY38" s="84"/>
      <c r="MCZ38" s="84"/>
      <c r="MDA38" s="84"/>
      <c r="MDB38" s="84"/>
      <c r="MDC38" s="84"/>
      <c r="MDD38" s="84"/>
      <c r="MDE38" s="84"/>
      <c r="MDF38" s="84"/>
      <c r="MDG38" s="84"/>
      <c r="MDH38" s="84"/>
      <c r="MDI38" s="84"/>
      <c r="MDJ38" s="84"/>
      <c r="MDK38" s="84"/>
      <c r="MDL38" s="84"/>
      <c r="MDM38" s="84"/>
      <c r="MDN38" s="84"/>
      <c r="MDO38" s="84"/>
      <c r="MDP38" s="84"/>
      <c r="MDQ38" s="84"/>
      <c r="MDR38" s="84"/>
      <c r="MDS38" s="84"/>
      <c r="MDT38" s="84"/>
      <c r="MDU38" s="84"/>
      <c r="MDV38" s="84"/>
      <c r="MDW38" s="84"/>
      <c r="MDX38" s="84"/>
      <c r="MDY38" s="84"/>
      <c r="MDZ38" s="84"/>
      <c r="MEA38" s="84"/>
      <c r="MEB38" s="84"/>
      <c r="MEC38" s="84"/>
      <c r="MED38" s="84"/>
      <c r="MEE38" s="84"/>
      <c r="MEF38" s="84"/>
      <c r="MEG38" s="84"/>
      <c r="MEH38" s="84"/>
      <c r="MEI38" s="84"/>
      <c r="MEJ38" s="84"/>
      <c r="MEK38" s="84"/>
      <c r="MEL38" s="84"/>
      <c r="MEM38" s="84"/>
      <c r="MEN38" s="84"/>
      <c r="MEO38" s="84"/>
      <c r="MEP38" s="84"/>
      <c r="MEQ38" s="84"/>
      <c r="MER38" s="84"/>
      <c r="MES38" s="84"/>
      <c r="MET38" s="84"/>
      <c r="MEU38" s="84"/>
      <c r="MEV38" s="84"/>
      <c r="MEW38" s="84"/>
      <c r="MEX38" s="84"/>
      <c r="MEY38" s="84"/>
      <c r="MEZ38" s="84"/>
      <c r="MFA38" s="84"/>
      <c r="MFB38" s="84"/>
      <c r="MFC38" s="84"/>
      <c r="MFD38" s="84"/>
      <c r="MFE38" s="84"/>
      <c r="MFF38" s="84"/>
      <c r="MFG38" s="84"/>
      <c r="MFH38" s="84"/>
      <c r="MFI38" s="84"/>
      <c r="MFJ38" s="84"/>
      <c r="MFK38" s="84"/>
      <c r="MFL38" s="84"/>
      <c r="MFM38" s="84"/>
      <c r="MFN38" s="84"/>
      <c r="MFO38" s="84"/>
      <c r="MFP38" s="84"/>
      <c r="MFQ38" s="84"/>
      <c r="MFR38" s="84"/>
      <c r="MFS38" s="84"/>
      <c r="MFT38" s="84"/>
      <c r="MFU38" s="84"/>
      <c r="MFV38" s="84"/>
      <c r="MFW38" s="84"/>
      <c r="MFX38" s="84"/>
      <c r="MFY38" s="84"/>
      <c r="MFZ38" s="84"/>
      <c r="MGA38" s="84"/>
      <c r="MGB38" s="84"/>
      <c r="MGC38" s="84"/>
      <c r="MGD38" s="84"/>
      <c r="MGE38" s="84"/>
      <c r="MGF38" s="84"/>
      <c r="MGG38" s="84"/>
      <c r="MGH38" s="84"/>
      <c r="MGI38" s="84"/>
      <c r="MGJ38" s="84"/>
      <c r="MGK38" s="84"/>
      <c r="MGL38" s="84"/>
      <c r="MGM38" s="84"/>
      <c r="MGN38" s="84"/>
      <c r="MGO38" s="84"/>
      <c r="MGP38" s="84"/>
      <c r="MGQ38" s="84"/>
      <c r="MGR38" s="84"/>
      <c r="MGS38" s="84"/>
      <c r="MGT38" s="84"/>
      <c r="MGU38" s="84"/>
      <c r="MGV38" s="84"/>
      <c r="MGW38" s="84"/>
      <c r="MGX38" s="84"/>
      <c r="MGY38" s="84"/>
      <c r="MGZ38" s="84"/>
      <c r="MHA38" s="84"/>
      <c r="MHB38" s="84"/>
      <c r="MHC38" s="84"/>
      <c r="MHD38" s="84"/>
      <c r="MHE38" s="84"/>
      <c r="MHF38" s="84"/>
      <c r="MHG38" s="84"/>
      <c r="MHH38" s="84"/>
      <c r="MHI38" s="84"/>
      <c r="MHJ38" s="84"/>
      <c r="MHK38" s="84"/>
      <c r="MHL38" s="84"/>
      <c r="MHM38" s="84"/>
      <c r="MHN38" s="84"/>
      <c r="MHO38" s="84"/>
      <c r="MHP38" s="84"/>
      <c r="MHQ38" s="84"/>
      <c r="MHR38" s="84"/>
      <c r="MHS38" s="84"/>
      <c r="MHT38" s="84"/>
      <c r="MHU38" s="84"/>
      <c r="MHV38" s="84"/>
      <c r="MHW38" s="84"/>
      <c r="MHX38" s="84"/>
      <c r="MHY38" s="84"/>
      <c r="MHZ38" s="84"/>
      <c r="MIA38" s="84"/>
      <c r="MIB38" s="84"/>
      <c r="MIC38" s="84"/>
      <c r="MID38" s="84"/>
      <c r="MIE38" s="84"/>
      <c r="MIF38" s="84"/>
      <c r="MIG38" s="84"/>
      <c r="MIH38" s="84"/>
      <c r="MII38" s="84"/>
      <c r="MIJ38" s="84"/>
      <c r="MIK38" s="84"/>
      <c r="MIL38" s="84"/>
      <c r="MIM38" s="84"/>
      <c r="MIN38" s="84"/>
      <c r="MIO38" s="84"/>
      <c r="MIP38" s="84"/>
      <c r="MIQ38" s="84"/>
      <c r="MIR38" s="84"/>
      <c r="MIS38" s="84"/>
      <c r="MIT38" s="84"/>
      <c r="MIU38" s="84"/>
      <c r="MIV38" s="84"/>
      <c r="MIW38" s="84"/>
      <c r="MIX38" s="84"/>
      <c r="MIY38" s="84"/>
      <c r="MIZ38" s="84"/>
      <c r="MJA38" s="84"/>
      <c r="MJB38" s="84"/>
      <c r="MJC38" s="84"/>
      <c r="MJD38" s="84"/>
      <c r="MJE38" s="84"/>
      <c r="MJF38" s="84"/>
      <c r="MJG38" s="84"/>
      <c r="MJH38" s="84"/>
      <c r="MJI38" s="84"/>
      <c r="MJJ38" s="84"/>
      <c r="MJK38" s="84"/>
      <c r="MJL38" s="84"/>
      <c r="MJM38" s="84"/>
      <c r="MJN38" s="84"/>
      <c r="MJO38" s="84"/>
      <c r="MJP38" s="84"/>
      <c r="MJQ38" s="84"/>
      <c r="MJR38" s="84"/>
      <c r="MJS38" s="84"/>
      <c r="MJT38" s="84"/>
      <c r="MJU38" s="84"/>
      <c r="MJV38" s="84"/>
      <c r="MJW38" s="84"/>
      <c r="MJX38" s="84"/>
      <c r="MJY38" s="84"/>
      <c r="MJZ38" s="84"/>
      <c r="MKA38" s="84"/>
      <c r="MKB38" s="84"/>
      <c r="MKC38" s="84"/>
      <c r="MKD38" s="84"/>
      <c r="MKE38" s="84"/>
      <c r="MKF38" s="84"/>
      <c r="MKG38" s="84"/>
      <c r="MKH38" s="84"/>
      <c r="MKI38" s="84"/>
      <c r="MKJ38" s="84"/>
      <c r="MKK38" s="84"/>
      <c r="MKL38" s="84"/>
      <c r="MKM38" s="84"/>
      <c r="MKN38" s="84"/>
      <c r="MKO38" s="84"/>
      <c r="MKP38" s="84"/>
      <c r="MKQ38" s="84"/>
      <c r="MKR38" s="84"/>
      <c r="MKS38" s="84"/>
      <c r="MKT38" s="84"/>
      <c r="MKU38" s="84"/>
      <c r="MKV38" s="84"/>
      <c r="MKW38" s="84"/>
      <c r="MKX38" s="84"/>
      <c r="MKY38" s="84"/>
      <c r="MKZ38" s="84"/>
      <c r="MLA38" s="84"/>
      <c r="MLB38" s="84"/>
      <c r="MLC38" s="84"/>
      <c r="MLD38" s="84"/>
      <c r="MLE38" s="84"/>
      <c r="MLF38" s="84"/>
      <c r="MLG38" s="84"/>
      <c r="MLH38" s="84"/>
      <c r="MLI38" s="84"/>
      <c r="MLJ38" s="84"/>
      <c r="MLK38" s="84"/>
      <c r="MLL38" s="84"/>
      <c r="MLM38" s="84"/>
      <c r="MLN38" s="84"/>
      <c r="MLO38" s="84"/>
      <c r="MLP38" s="84"/>
      <c r="MLQ38" s="84"/>
      <c r="MLR38" s="84"/>
      <c r="MLS38" s="84"/>
      <c r="MLT38" s="84"/>
      <c r="MLU38" s="84"/>
      <c r="MLV38" s="84"/>
      <c r="MLW38" s="84"/>
      <c r="MLX38" s="84"/>
      <c r="MLY38" s="84"/>
      <c r="MLZ38" s="84"/>
      <c r="MMA38" s="84"/>
      <c r="MMB38" s="84"/>
      <c r="MMC38" s="84"/>
      <c r="MMD38" s="84"/>
      <c r="MME38" s="84"/>
      <c r="MMF38" s="84"/>
      <c r="MMG38" s="84"/>
      <c r="MMH38" s="84"/>
      <c r="MMI38" s="84"/>
      <c r="MMJ38" s="84"/>
      <c r="MMK38" s="84"/>
      <c r="MML38" s="84"/>
      <c r="MMM38" s="84"/>
      <c r="MMN38" s="84"/>
      <c r="MMO38" s="84"/>
      <c r="MMP38" s="84"/>
      <c r="MMQ38" s="84"/>
      <c r="MMR38" s="84"/>
      <c r="MMS38" s="84"/>
      <c r="MMT38" s="84"/>
      <c r="MMU38" s="84"/>
      <c r="MMV38" s="84"/>
      <c r="MMW38" s="84"/>
      <c r="MMX38" s="84"/>
      <c r="MMY38" s="84"/>
      <c r="MMZ38" s="84"/>
      <c r="MNA38" s="84"/>
      <c r="MNB38" s="84"/>
      <c r="MNC38" s="84"/>
      <c r="MND38" s="84"/>
      <c r="MNE38" s="84"/>
      <c r="MNF38" s="84"/>
      <c r="MNG38" s="84"/>
      <c r="MNH38" s="84"/>
      <c r="MNI38" s="84"/>
      <c r="MNJ38" s="84"/>
      <c r="MNK38" s="84"/>
      <c r="MNL38" s="84"/>
      <c r="MNM38" s="84"/>
      <c r="MNN38" s="84"/>
      <c r="MNO38" s="84"/>
      <c r="MNP38" s="84"/>
      <c r="MNQ38" s="84"/>
      <c r="MNR38" s="84"/>
      <c r="MNS38" s="84"/>
      <c r="MNT38" s="84"/>
      <c r="MNU38" s="84"/>
      <c r="MNV38" s="84"/>
      <c r="MNW38" s="84"/>
      <c r="MNX38" s="84"/>
      <c r="MNY38" s="84"/>
      <c r="MNZ38" s="84"/>
      <c r="MOA38" s="84"/>
      <c r="MOB38" s="84"/>
      <c r="MOC38" s="84"/>
      <c r="MOD38" s="84"/>
      <c r="MOE38" s="84"/>
      <c r="MOF38" s="84"/>
      <c r="MOG38" s="84"/>
      <c r="MOH38" s="84"/>
      <c r="MOI38" s="84"/>
      <c r="MOJ38" s="84"/>
      <c r="MOK38" s="84"/>
      <c r="MOL38" s="84"/>
      <c r="MOM38" s="84"/>
      <c r="MON38" s="84"/>
      <c r="MOO38" s="84"/>
      <c r="MOP38" s="84"/>
      <c r="MOQ38" s="84"/>
      <c r="MOR38" s="84"/>
      <c r="MOS38" s="84"/>
      <c r="MOT38" s="84"/>
      <c r="MOU38" s="84"/>
      <c r="MOV38" s="84"/>
      <c r="MOW38" s="84"/>
      <c r="MOX38" s="84"/>
      <c r="MOY38" s="84"/>
      <c r="MOZ38" s="84"/>
      <c r="MPA38" s="84"/>
      <c r="MPB38" s="84"/>
      <c r="MPC38" s="84"/>
      <c r="MPD38" s="84"/>
      <c r="MPE38" s="84"/>
      <c r="MPF38" s="84"/>
      <c r="MPG38" s="84"/>
      <c r="MPH38" s="84"/>
      <c r="MPI38" s="84"/>
      <c r="MPJ38" s="84"/>
      <c r="MPK38" s="84"/>
      <c r="MPL38" s="84"/>
      <c r="MPM38" s="84"/>
      <c r="MPN38" s="84"/>
      <c r="MPO38" s="84"/>
      <c r="MPP38" s="84"/>
      <c r="MPQ38" s="84"/>
      <c r="MPR38" s="84"/>
      <c r="MPS38" s="84"/>
      <c r="MPT38" s="84"/>
      <c r="MPU38" s="84"/>
      <c r="MPV38" s="84"/>
      <c r="MPW38" s="84"/>
      <c r="MPX38" s="84"/>
      <c r="MPY38" s="84"/>
      <c r="MPZ38" s="84"/>
      <c r="MQA38" s="84"/>
      <c r="MQB38" s="84"/>
      <c r="MQC38" s="84"/>
      <c r="MQD38" s="84"/>
      <c r="MQE38" s="84"/>
      <c r="MQF38" s="84"/>
      <c r="MQG38" s="84"/>
      <c r="MQH38" s="84"/>
      <c r="MQI38" s="84"/>
      <c r="MQJ38" s="84"/>
      <c r="MQK38" s="84"/>
      <c r="MQL38" s="84"/>
      <c r="MQM38" s="84"/>
      <c r="MQN38" s="84"/>
      <c r="MQO38" s="84"/>
      <c r="MQP38" s="84"/>
      <c r="MQQ38" s="84"/>
      <c r="MQR38" s="84"/>
      <c r="MQS38" s="84"/>
      <c r="MQT38" s="84"/>
      <c r="MQU38" s="84"/>
      <c r="MQV38" s="84"/>
      <c r="MQW38" s="84"/>
      <c r="MQX38" s="84"/>
      <c r="MQY38" s="84"/>
      <c r="MQZ38" s="84"/>
      <c r="MRA38" s="84"/>
      <c r="MRB38" s="84"/>
      <c r="MRC38" s="84"/>
      <c r="MRD38" s="84"/>
      <c r="MRE38" s="84"/>
      <c r="MRF38" s="84"/>
      <c r="MRG38" s="84"/>
      <c r="MRH38" s="84"/>
      <c r="MRI38" s="84"/>
      <c r="MRJ38" s="84"/>
      <c r="MRK38" s="84"/>
      <c r="MRL38" s="84"/>
      <c r="MRM38" s="84"/>
      <c r="MRN38" s="84"/>
      <c r="MRO38" s="84"/>
      <c r="MRP38" s="84"/>
      <c r="MRQ38" s="84"/>
      <c r="MRR38" s="84"/>
      <c r="MRS38" s="84"/>
      <c r="MRT38" s="84"/>
      <c r="MRU38" s="84"/>
      <c r="MRV38" s="84"/>
      <c r="MRW38" s="84"/>
      <c r="MRX38" s="84"/>
      <c r="MRY38" s="84"/>
      <c r="MRZ38" s="84"/>
      <c r="MSA38" s="84"/>
      <c r="MSB38" s="84"/>
      <c r="MSC38" s="84"/>
      <c r="MSD38" s="84"/>
      <c r="MSE38" s="84"/>
      <c r="MSF38" s="84"/>
      <c r="MSG38" s="84"/>
      <c r="MSH38" s="84"/>
      <c r="MSI38" s="84"/>
      <c r="MSJ38" s="84"/>
      <c r="MSK38" s="84"/>
      <c r="MSL38" s="84"/>
      <c r="MSM38" s="84"/>
      <c r="MSN38" s="84"/>
      <c r="MSO38" s="84"/>
      <c r="MSP38" s="84"/>
      <c r="MSQ38" s="84"/>
      <c r="MSR38" s="84"/>
      <c r="MSS38" s="84"/>
      <c r="MST38" s="84"/>
      <c r="MSU38" s="84"/>
      <c r="MSV38" s="84"/>
      <c r="MSW38" s="84"/>
      <c r="MSX38" s="84"/>
      <c r="MSY38" s="84"/>
      <c r="MSZ38" s="84"/>
      <c r="MTA38" s="84"/>
      <c r="MTB38" s="84"/>
      <c r="MTC38" s="84"/>
      <c r="MTD38" s="84"/>
      <c r="MTE38" s="84"/>
      <c r="MTF38" s="84"/>
      <c r="MTG38" s="84"/>
      <c r="MTH38" s="84"/>
      <c r="MTI38" s="84"/>
      <c r="MTJ38" s="84"/>
      <c r="MTK38" s="84"/>
      <c r="MTL38" s="84"/>
      <c r="MTM38" s="84"/>
      <c r="MTN38" s="84"/>
      <c r="MTO38" s="84"/>
      <c r="MTP38" s="84"/>
      <c r="MTQ38" s="84"/>
      <c r="MTR38" s="84"/>
      <c r="MTS38" s="84"/>
      <c r="MTT38" s="84"/>
      <c r="MTU38" s="84"/>
      <c r="MTV38" s="84"/>
      <c r="MTW38" s="84"/>
      <c r="MTX38" s="84"/>
      <c r="MTY38" s="84"/>
      <c r="MTZ38" s="84"/>
      <c r="MUA38" s="84"/>
      <c r="MUB38" s="84"/>
      <c r="MUC38" s="84"/>
      <c r="MUD38" s="84"/>
      <c r="MUE38" s="84"/>
      <c r="MUF38" s="84"/>
      <c r="MUG38" s="84"/>
      <c r="MUH38" s="84"/>
      <c r="MUI38" s="84"/>
      <c r="MUJ38" s="84"/>
      <c r="MUK38" s="84"/>
      <c r="MUL38" s="84"/>
      <c r="MUM38" s="84"/>
      <c r="MUN38" s="84"/>
      <c r="MUO38" s="84"/>
      <c r="MUP38" s="84"/>
      <c r="MUQ38" s="84"/>
      <c r="MUR38" s="84"/>
      <c r="MUS38" s="84"/>
      <c r="MUT38" s="84"/>
      <c r="MUU38" s="84"/>
      <c r="MUV38" s="84"/>
      <c r="MUW38" s="84"/>
      <c r="MUX38" s="84"/>
      <c r="MUY38" s="84"/>
      <c r="MUZ38" s="84"/>
      <c r="MVA38" s="84"/>
      <c r="MVB38" s="84"/>
      <c r="MVC38" s="84"/>
      <c r="MVD38" s="84"/>
      <c r="MVE38" s="84"/>
      <c r="MVF38" s="84"/>
      <c r="MVG38" s="84"/>
      <c r="MVH38" s="84"/>
      <c r="MVI38" s="84"/>
      <c r="MVJ38" s="84"/>
      <c r="MVK38" s="84"/>
      <c r="MVL38" s="84"/>
      <c r="MVM38" s="84"/>
      <c r="MVN38" s="84"/>
      <c r="MVO38" s="84"/>
      <c r="MVP38" s="84"/>
      <c r="MVQ38" s="84"/>
      <c r="MVR38" s="84"/>
      <c r="MVS38" s="84"/>
      <c r="MVT38" s="84"/>
      <c r="MVU38" s="84"/>
      <c r="MVV38" s="84"/>
      <c r="MVW38" s="84"/>
      <c r="MVX38" s="84"/>
      <c r="MVY38" s="84"/>
      <c r="MVZ38" s="84"/>
      <c r="MWA38" s="84"/>
      <c r="MWB38" s="84"/>
      <c r="MWC38" s="84"/>
      <c r="MWD38" s="84"/>
      <c r="MWE38" s="84"/>
      <c r="MWF38" s="84"/>
      <c r="MWG38" s="84"/>
      <c r="MWH38" s="84"/>
      <c r="MWI38" s="84"/>
      <c r="MWJ38" s="84"/>
      <c r="MWK38" s="84"/>
      <c r="MWL38" s="84"/>
      <c r="MWM38" s="84"/>
      <c r="MWN38" s="84"/>
      <c r="MWO38" s="84"/>
      <c r="MWP38" s="84"/>
      <c r="MWQ38" s="84"/>
      <c r="MWR38" s="84"/>
      <c r="MWS38" s="84"/>
      <c r="MWT38" s="84"/>
      <c r="MWU38" s="84"/>
      <c r="MWV38" s="84"/>
      <c r="MWW38" s="84"/>
      <c r="MWX38" s="84"/>
      <c r="MWY38" s="84"/>
      <c r="MWZ38" s="84"/>
      <c r="MXA38" s="84"/>
      <c r="MXB38" s="84"/>
      <c r="MXC38" s="84"/>
      <c r="MXD38" s="84"/>
      <c r="MXE38" s="84"/>
      <c r="MXF38" s="84"/>
      <c r="MXG38" s="84"/>
      <c r="MXH38" s="84"/>
      <c r="MXI38" s="84"/>
      <c r="MXJ38" s="84"/>
      <c r="MXK38" s="84"/>
      <c r="MXL38" s="84"/>
      <c r="MXM38" s="84"/>
      <c r="MXN38" s="84"/>
      <c r="MXO38" s="84"/>
      <c r="MXP38" s="84"/>
      <c r="MXQ38" s="84"/>
      <c r="MXR38" s="84"/>
      <c r="MXS38" s="84"/>
      <c r="MXT38" s="84"/>
      <c r="MXU38" s="84"/>
      <c r="MXV38" s="84"/>
      <c r="MXW38" s="84"/>
      <c r="MXX38" s="84"/>
      <c r="MXY38" s="84"/>
      <c r="MXZ38" s="84"/>
      <c r="MYA38" s="84"/>
      <c r="MYB38" s="84"/>
      <c r="MYC38" s="84"/>
      <c r="MYD38" s="84"/>
      <c r="MYE38" s="84"/>
      <c r="MYF38" s="84"/>
      <c r="MYG38" s="84"/>
      <c r="MYH38" s="84"/>
      <c r="MYI38" s="84"/>
      <c r="MYJ38" s="84"/>
      <c r="MYK38" s="84"/>
      <c r="MYL38" s="84"/>
      <c r="MYM38" s="84"/>
      <c r="MYN38" s="84"/>
      <c r="MYO38" s="84"/>
      <c r="MYP38" s="84"/>
      <c r="MYQ38" s="84"/>
      <c r="MYR38" s="84"/>
      <c r="MYS38" s="84"/>
      <c r="MYT38" s="84"/>
      <c r="MYU38" s="84"/>
      <c r="MYV38" s="84"/>
      <c r="MYW38" s="84"/>
      <c r="MYX38" s="84"/>
      <c r="MYY38" s="84"/>
      <c r="MYZ38" s="84"/>
      <c r="MZA38" s="84"/>
      <c r="MZB38" s="84"/>
      <c r="MZC38" s="84"/>
      <c r="MZD38" s="84"/>
      <c r="MZE38" s="84"/>
      <c r="MZF38" s="84"/>
      <c r="MZG38" s="84"/>
      <c r="MZH38" s="84"/>
      <c r="MZI38" s="84"/>
      <c r="MZJ38" s="84"/>
      <c r="MZK38" s="84"/>
      <c r="MZL38" s="84"/>
      <c r="MZM38" s="84"/>
      <c r="MZN38" s="84"/>
      <c r="MZO38" s="84"/>
      <c r="MZP38" s="84"/>
      <c r="MZQ38" s="84"/>
      <c r="MZR38" s="84"/>
      <c r="MZS38" s="84"/>
      <c r="MZT38" s="84"/>
      <c r="MZU38" s="84"/>
      <c r="MZV38" s="84"/>
      <c r="MZW38" s="84"/>
      <c r="MZX38" s="84"/>
      <c r="MZY38" s="84"/>
      <c r="MZZ38" s="84"/>
      <c r="NAA38" s="84"/>
      <c r="NAB38" s="84"/>
      <c r="NAC38" s="84"/>
      <c r="NAD38" s="84"/>
      <c r="NAE38" s="84"/>
      <c r="NAF38" s="84"/>
      <c r="NAG38" s="84"/>
      <c r="NAH38" s="84"/>
      <c r="NAI38" s="84"/>
      <c r="NAJ38" s="84"/>
      <c r="NAK38" s="84"/>
      <c r="NAL38" s="84"/>
      <c r="NAM38" s="84"/>
      <c r="NAN38" s="84"/>
      <c r="NAO38" s="84"/>
      <c r="NAP38" s="84"/>
      <c r="NAQ38" s="84"/>
      <c r="NAR38" s="84"/>
      <c r="NAS38" s="84"/>
      <c r="NAT38" s="84"/>
      <c r="NAU38" s="84"/>
      <c r="NAV38" s="84"/>
      <c r="NAW38" s="84"/>
      <c r="NAX38" s="84"/>
      <c r="NAY38" s="84"/>
      <c r="NAZ38" s="84"/>
      <c r="NBA38" s="84"/>
      <c r="NBB38" s="84"/>
      <c r="NBC38" s="84"/>
      <c r="NBD38" s="84"/>
      <c r="NBE38" s="84"/>
      <c r="NBF38" s="84"/>
      <c r="NBG38" s="84"/>
      <c r="NBH38" s="84"/>
      <c r="NBI38" s="84"/>
      <c r="NBJ38" s="84"/>
      <c r="NBK38" s="84"/>
      <c r="NBL38" s="84"/>
      <c r="NBM38" s="84"/>
      <c r="NBN38" s="84"/>
      <c r="NBO38" s="84"/>
      <c r="NBP38" s="84"/>
      <c r="NBQ38" s="84"/>
      <c r="NBR38" s="84"/>
      <c r="NBS38" s="84"/>
      <c r="NBT38" s="84"/>
      <c r="NBU38" s="84"/>
      <c r="NBV38" s="84"/>
      <c r="NBW38" s="84"/>
      <c r="NBX38" s="84"/>
      <c r="NBY38" s="84"/>
      <c r="NBZ38" s="84"/>
      <c r="NCA38" s="84"/>
      <c r="NCB38" s="84"/>
      <c r="NCC38" s="84"/>
      <c r="NCD38" s="84"/>
      <c r="NCE38" s="84"/>
      <c r="NCF38" s="84"/>
      <c r="NCG38" s="84"/>
      <c r="NCH38" s="84"/>
      <c r="NCI38" s="84"/>
      <c r="NCJ38" s="84"/>
      <c r="NCK38" s="84"/>
      <c r="NCL38" s="84"/>
      <c r="NCM38" s="84"/>
      <c r="NCN38" s="84"/>
      <c r="NCO38" s="84"/>
      <c r="NCP38" s="84"/>
      <c r="NCQ38" s="84"/>
      <c r="NCR38" s="84"/>
      <c r="NCS38" s="84"/>
      <c r="NCT38" s="84"/>
      <c r="NCU38" s="84"/>
      <c r="NCV38" s="84"/>
      <c r="NCW38" s="84"/>
      <c r="NCX38" s="84"/>
      <c r="NCY38" s="84"/>
      <c r="NCZ38" s="84"/>
      <c r="NDA38" s="84"/>
      <c r="NDB38" s="84"/>
      <c r="NDC38" s="84"/>
      <c r="NDD38" s="84"/>
      <c r="NDE38" s="84"/>
      <c r="NDF38" s="84"/>
      <c r="NDG38" s="84"/>
      <c r="NDH38" s="84"/>
      <c r="NDI38" s="84"/>
      <c r="NDJ38" s="84"/>
      <c r="NDK38" s="84"/>
      <c r="NDL38" s="84"/>
      <c r="NDM38" s="84"/>
      <c r="NDN38" s="84"/>
      <c r="NDO38" s="84"/>
      <c r="NDP38" s="84"/>
      <c r="NDQ38" s="84"/>
      <c r="NDR38" s="84"/>
      <c r="NDS38" s="84"/>
      <c r="NDT38" s="84"/>
      <c r="NDU38" s="84"/>
      <c r="NDV38" s="84"/>
      <c r="NDW38" s="84"/>
      <c r="NDX38" s="84"/>
      <c r="NDY38" s="84"/>
      <c r="NDZ38" s="84"/>
      <c r="NEA38" s="84"/>
      <c r="NEB38" s="84"/>
      <c r="NEC38" s="84"/>
      <c r="NED38" s="84"/>
      <c r="NEE38" s="84"/>
      <c r="NEF38" s="84"/>
      <c r="NEG38" s="84"/>
      <c r="NEH38" s="84"/>
      <c r="NEI38" s="84"/>
      <c r="NEJ38" s="84"/>
      <c r="NEK38" s="84"/>
      <c r="NEL38" s="84"/>
      <c r="NEM38" s="84"/>
      <c r="NEN38" s="84"/>
      <c r="NEO38" s="84"/>
      <c r="NEP38" s="84"/>
      <c r="NEQ38" s="84"/>
      <c r="NER38" s="84"/>
      <c r="NES38" s="84"/>
      <c r="NET38" s="84"/>
      <c r="NEU38" s="84"/>
      <c r="NEV38" s="84"/>
      <c r="NEW38" s="84"/>
      <c r="NEX38" s="84"/>
      <c r="NEY38" s="84"/>
      <c r="NEZ38" s="84"/>
      <c r="NFA38" s="84"/>
      <c r="NFB38" s="84"/>
      <c r="NFC38" s="84"/>
      <c r="NFD38" s="84"/>
      <c r="NFE38" s="84"/>
      <c r="NFF38" s="84"/>
      <c r="NFG38" s="84"/>
      <c r="NFH38" s="84"/>
      <c r="NFI38" s="84"/>
      <c r="NFJ38" s="84"/>
      <c r="NFK38" s="84"/>
      <c r="NFL38" s="84"/>
      <c r="NFM38" s="84"/>
      <c r="NFN38" s="84"/>
      <c r="NFO38" s="84"/>
      <c r="NFP38" s="84"/>
      <c r="NFQ38" s="84"/>
      <c r="NFR38" s="84"/>
      <c r="NFS38" s="84"/>
      <c r="NFT38" s="84"/>
      <c r="NFU38" s="84"/>
      <c r="NFV38" s="84"/>
      <c r="NFW38" s="84"/>
      <c r="NFX38" s="84"/>
      <c r="NFY38" s="84"/>
      <c r="NFZ38" s="84"/>
      <c r="NGA38" s="84"/>
      <c r="NGB38" s="84"/>
      <c r="NGC38" s="84"/>
      <c r="NGD38" s="84"/>
      <c r="NGE38" s="84"/>
      <c r="NGF38" s="84"/>
      <c r="NGG38" s="84"/>
      <c r="NGH38" s="84"/>
      <c r="NGI38" s="84"/>
      <c r="NGJ38" s="84"/>
      <c r="NGK38" s="84"/>
      <c r="NGL38" s="84"/>
      <c r="NGM38" s="84"/>
      <c r="NGN38" s="84"/>
      <c r="NGO38" s="84"/>
      <c r="NGP38" s="84"/>
      <c r="NGQ38" s="84"/>
      <c r="NGR38" s="84"/>
      <c r="NGS38" s="84"/>
      <c r="NGT38" s="84"/>
      <c r="NGU38" s="84"/>
      <c r="NGV38" s="84"/>
      <c r="NGW38" s="84"/>
      <c r="NGX38" s="84"/>
      <c r="NGY38" s="84"/>
      <c r="NGZ38" s="84"/>
      <c r="NHA38" s="84"/>
      <c r="NHB38" s="84"/>
      <c r="NHC38" s="84"/>
      <c r="NHD38" s="84"/>
      <c r="NHE38" s="84"/>
      <c r="NHF38" s="84"/>
      <c r="NHG38" s="84"/>
      <c r="NHH38" s="84"/>
      <c r="NHI38" s="84"/>
      <c r="NHJ38" s="84"/>
      <c r="NHK38" s="84"/>
      <c r="NHL38" s="84"/>
      <c r="NHM38" s="84"/>
      <c r="NHN38" s="84"/>
      <c r="NHO38" s="84"/>
      <c r="NHP38" s="84"/>
      <c r="NHQ38" s="84"/>
      <c r="NHR38" s="84"/>
      <c r="NHS38" s="84"/>
      <c r="NHT38" s="84"/>
      <c r="NHU38" s="84"/>
      <c r="NHV38" s="84"/>
      <c r="NHW38" s="84"/>
      <c r="NHX38" s="84"/>
      <c r="NHY38" s="84"/>
      <c r="NHZ38" s="84"/>
      <c r="NIA38" s="84"/>
      <c r="NIB38" s="84"/>
      <c r="NIC38" s="84"/>
      <c r="NID38" s="84"/>
      <c r="NIE38" s="84"/>
      <c r="NIF38" s="84"/>
      <c r="NIG38" s="84"/>
      <c r="NIH38" s="84"/>
      <c r="NII38" s="84"/>
      <c r="NIJ38" s="84"/>
      <c r="NIK38" s="84"/>
      <c r="NIL38" s="84"/>
      <c r="NIM38" s="84"/>
      <c r="NIN38" s="84"/>
      <c r="NIO38" s="84"/>
      <c r="NIP38" s="84"/>
      <c r="NIQ38" s="84"/>
      <c r="NIR38" s="84"/>
      <c r="NIS38" s="84"/>
      <c r="NIT38" s="84"/>
      <c r="NIU38" s="84"/>
      <c r="NIV38" s="84"/>
      <c r="NIW38" s="84"/>
      <c r="NIX38" s="84"/>
      <c r="NIY38" s="84"/>
      <c r="NIZ38" s="84"/>
      <c r="NJA38" s="84"/>
      <c r="NJB38" s="84"/>
      <c r="NJC38" s="84"/>
      <c r="NJD38" s="84"/>
      <c r="NJE38" s="84"/>
      <c r="NJF38" s="84"/>
      <c r="NJG38" s="84"/>
      <c r="NJH38" s="84"/>
      <c r="NJI38" s="84"/>
      <c r="NJJ38" s="84"/>
      <c r="NJK38" s="84"/>
      <c r="NJL38" s="84"/>
      <c r="NJM38" s="84"/>
      <c r="NJN38" s="84"/>
      <c r="NJO38" s="84"/>
      <c r="NJP38" s="84"/>
      <c r="NJQ38" s="84"/>
      <c r="NJR38" s="84"/>
      <c r="NJS38" s="84"/>
      <c r="NJT38" s="84"/>
      <c r="NJU38" s="84"/>
      <c r="NJV38" s="84"/>
      <c r="NJW38" s="84"/>
      <c r="NJX38" s="84"/>
      <c r="NJY38" s="84"/>
      <c r="NJZ38" s="84"/>
      <c r="NKA38" s="84"/>
      <c r="NKB38" s="84"/>
      <c r="NKC38" s="84"/>
      <c r="NKD38" s="84"/>
      <c r="NKE38" s="84"/>
      <c r="NKF38" s="84"/>
      <c r="NKG38" s="84"/>
      <c r="NKH38" s="84"/>
      <c r="NKI38" s="84"/>
      <c r="NKJ38" s="84"/>
      <c r="NKK38" s="84"/>
      <c r="NKL38" s="84"/>
      <c r="NKM38" s="84"/>
      <c r="NKN38" s="84"/>
      <c r="NKO38" s="84"/>
      <c r="NKP38" s="84"/>
      <c r="NKQ38" s="84"/>
      <c r="NKR38" s="84"/>
      <c r="NKS38" s="84"/>
      <c r="NKT38" s="84"/>
      <c r="NKU38" s="84"/>
      <c r="NKV38" s="84"/>
      <c r="NKW38" s="84"/>
      <c r="NKX38" s="84"/>
      <c r="NKY38" s="84"/>
      <c r="NKZ38" s="84"/>
      <c r="NLA38" s="84"/>
      <c r="NLB38" s="84"/>
      <c r="NLC38" s="84"/>
      <c r="NLD38" s="84"/>
      <c r="NLE38" s="84"/>
      <c r="NLF38" s="84"/>
      <c r="NLG38" s="84"/>
      <c r="NLH38" s="84"/>
      <c r="NLI38" s="84"/>
      <c r="NLJ38" s="84"/>
      <c r="NLK38" s="84"/>
      <c r="NLL38" s="84"/>
      <c r="NLM38" s="84"/>
      <c r="NLN38" s="84"/>
      <c r="NLO38" s="84"/>
      <c r="NLP38" s="84"/>
      <c r="NLQ38" s="84"/>
      <c r="NLR38" s="84"/>
      <c r="NLS38" s="84"/>
      <c r="NLT38" s="84"/>
      <c r="NLU38" s="84"/>
      <c r="NLV38" s="84"/>
      <c r="NLW38" s="84"/>
      <c r="NLX38" s="84"/>
      <c r="NLY38" s="84"/>
      <c r="NLZ38" s="84"/>
      <c r="NMA38" s="84"/>
      <c r="NMB38" s="84"/>
      <c r="NMC38" s="84"/>
      <c r="NMD38" s="84"/>
      <c r="NME38" s="84"/>
      <c r="NMF38" s="84"/>
      <c r="NMG38" s="84"/>
      <c r="NMH38" s="84"/>
      <c r="NMI38" s="84"/>
      <c r="NMJ38" s="84"/>
      <c r="NMK38" s="84"/>
      <c r="NML38" s="84"/>
      <c r="NMM38" s="84"/>
      <c r="NMN38" s="84"/>
      <c r="NMO38" s="84"/>
      <c r="NMP38" s="84"/>
      <c r="NMQ38" s="84"/>
      <c r="NMR38" s="84"/>
      <c r="NMS38" s="84"/>
      <c r="NMT38" s="84"/>
      <c r="NMU38" s="84"/>
      <c r="NMV38" s="84"/>
      <c r="NMW38" s="84"/>
      <c r="NMX38" s="84"/>
      <c r="NMY38" s="84"/>
      <c r="NMZ38" s="84"/>
      <c r="NNA38" s="84"/>
      <c r="NNB38" s="84"/>
      <c r="NNC38" s="84"/>
      <c r="NND38" s="84"/>
      <c r="NNE38" s="84"/>
      <c r="NNF38" s="84"/>
      <c r="NNG38" s="84"/>
      <c r="NNH38" s="84"/>
      <c r="NNI38" s="84"/>
      <c r="NNJ38" s="84"/>
      <c r="NNK38" s="84"/>
      <c r="NNL38" s="84"/>
      <c r="NNM38" s="84"/>
      <c r="NNN38" s="84"/>
      <c r="NNO38" s="84"/>
      <c r="NNP38" s="84"/>
      <c r="NNQ38" s="84"/>
      <c r="NNR38" s="84"/>
      <c r="NNS38" s="84"/>
      <c r="NNT38" s="84"/>
      <c r="NNU38" s="84"/>
      <c r="NNV38" s="84"/>
      <c r="NNW38" s="84"/>
      <c r="NNX38" s="84"/>
      <c r="NNY38" s="84"/>
      <c r="NNZ38" s="84"/>
      <c r="NOA38" s="84"/>
      <c r="NOB38" s="84"/>
      <c r="NOC38" s="84"/>
      <c r="NOD38" s="84"/>
      <c r="NOE38" s="84"/>
      <c r="NOF38" s="84"/>
      <c r="NOG38" s="84"/>
      <c r="NOH38" s="84"/>
      <c r="NOI38" s="84"/>
      <c r="NOJ38" s="84"/>
      <c r="NOK38" s="84"/>
      <c r="NOL38" s="84"/>
      <c r="NOM38" s="84"/>
      <c r="NON38" s="84"/>
      <c r="NOO38" s="84"/>
      <c r="NOP38" s="84"/>
      <c r="NOQ38" s="84"/>
      <c r="NOR38" s="84"/>
      <c r="NOS38" s="84"/>
      <c r="NOT38" s="84"/>
      <c r="NOU38" s="84"/>
      <c r="NOV38" s="84"/>
      <c r="NOW38" s="84"/>
      <c r="NOX38" s="84"/>
      <c r="NOY38" s="84"/>
      <c r="NOZ38" s="84"/>
      <c r="NPA38" s="84"/>
      <c r="NPB38" s="84"/>
      <c r="NPC38" s="84"/>
      <c r="NPD38" s="84"/>
      <c r="NPE38" s="84"/>
      <c r="NPF38" s="84"/>
      <c r="NPG38" s="84"/>
      <c r="NPH38" s="84"/>
      <c r="NPI38" s="84"/>
      <c r="NPJ38" s="84"/>
      <c r="NPK38" s="84"/>
      <c r="NPL38" s="84"/>
      <c r="NPM38" s="84"/>
      <c r="NPN38" s="84"/>
      <c r="NPO38" s="84"/>
      <c r="NPP38" s="84"/>
      <c r="NPQ38" s="84"/>
      <c r="NPR38" s="84"/>
      <c r="NPS38" s="84"/>
      <c r="NPT38" s="84"/>
      <c r="NPU38" s="84"/>
      <c r="NPV38" s="84"/>
      <c r="NPW38" s="84"/>
      <c r="NPX38" s="84"/>
      <c r="NPY38" s="84"/>
      <c r="NPZ38" s="84"/>
      <c r="NQA38" s="84"/>
      <c r="NQB38" s="84"/>
      <c r="NQC38" s="84"/>
      <c r="NQD38" s="84"/>
      <c r="NQE38" s="84"/>
      <c r="NQF38" s="84"/>
      <c r="NQG38" s="84"/>
      <c r="NQH38" s="84"/>
      <c r="NQI38" s="84"/>
      <c r="NQJ38" s="84"/>
      <c r="NQK38" s="84"/>
      <c r="NQL38" s="84"/>
      <c r="NQM38" s="84"/>
      <c r="NQN38" s="84"/>
      <c r="NQO38" s="84"/>
      <c r="NQP38" s="84"/>
      <c r="NQQ38" s="84"/>
      <c r="NQR38" s="84"/>
      <c r="NQS38" s="84"/>
      <c r="NQT38" s="84"/>
      <c r="NQU38" s="84"/>
      <c r="NQV38" s="84"/>
      <c r="NQW38" s="84"/>
      <c r="NQX38" s="84"/>
      <c r="NQY38" s="84"/>
      <c r="NQZ38" s="84"/>
      <c r="NRA38" s="84"/>
      <c r="NRB38" s="84"/>
      <c r="NRC38" s="84"/>
      <c r="NRD38" s="84"/>
      <c r="NRE38" s="84"/>
      <c r="NRF38" s="84"/>
      <c r="NRG38" s="84"/>
      <c r="NRH38" s="84"/>
      <c r="NRI38" s="84"/>
      <c r="NRJ38" s="84"/>
      <c r="NRK38" s="84"/>
      <c r="NRL38" s="84"/>
      <c r="NRM38" s="84"/>
      <c r="NRN38" s="84"/>
      <c r="NRO38" s="84"/>
      <c r="NRP38" s="84"/>
      <c r="NRQ38" s="84"/>
      <c r="NRR38" s="84"/>
      <c r="NRS38" s="84"/>
      <c r="NRT38" s="84"/>
      <c r="NRU38" s="84"/>
      <c r="NRV38" s="84"/>
      <c r="NRW38" s="84"/>
      <c r="NRX38" s="84"/>
      <c r="NRY38" s="84"/>
      <c r="NRZ38" s="84"/>
      <c r="NSA38" s="84"/>
      <c r="NSB38" s="84"/>
      <c r="NSC38" s="84"/>
      <c r="NSD38" s="84"/>
      <c r="NSE38" s="84"/>
      <c r="NSF38" s="84"/>
      <c r="NSG38" s="84"/>
      <c r="NSH38" s="84"/>
      <c r="NSI38" s="84"/>
      <c r="NSJ38" s="84"/>
      <c r="NSK38" s="84"/>
      <c r="NSL38" s="84"/>
      <c r="NSM38" s="84"/>
      <c r="NSN38" s="84"/>
      <c r="NSO38" s="84"/>
      <c r="NSP38" s="84"/>
      <c r="NSQ38" s="84"/>
      <c r="NSR38" s="84"/>
      <c r="NSS38" s="84"/>
      <c r="NST38" s="84"/>
      <c r="NSU38" s="84"/>
      <c r="NSV38" s="84"/>
      <c r="NSW38" s="84"/>
      <c r="NSX38" s="84"/>
      <c r="NSY38" s="84"/>
      <c r="NSZ38" s="84"/>
      <c r="NTA38" s="84"/>
      <c r="NTB38" s="84"/>
      <c r="NTC38" s="84"/>
      <c r="NTD38" s="84"/>
      <c r="NTE38" s="84"/>
      <c r="NTF38" s="84"/>
      <c r="NTG38" s="84"/>
      <c r="NTH38" s="84"/>
      <c r="NTI38" s="84"/>
      <c r="NTJ38" s="84"/>
      <c r="NTK38" s="84"/>
      <c r="NTL38" s="84"/>
      <c r="NTM38" s="84"/>
      <c r="NTN38" s="84"/>
      <c r="NTO38" s="84"/>
      <c r="NTP38" s="84"/>
      <c r="NTQ38" s="84"/>
      <c r="NTR38" s="84"/>
      <c r="NTS38" s="84"/>
      <c r="NTT38" s="84"/>
      <c r="NTU38" s="84"/>
      <c r="NTV38" s="84"/>
      <c r="NTW38" s="84"/>
      <c r="NTX38" s="84"/>
      <c r="NTY38" s="84"/>
      <c r="NTZ38" s="84"/>
      <c r="NUA38" s="84"/>
      <c r="NUB38" s="84"/>
      <c r="NUC38" s="84"/>
      <c r="NUD38" s="84"/>
      <c r="NUE38" s="84"/>
      <c r="NUF38" s="84"/>
      <c r="NUG38" s="84"/>
      <c r="NUH38" s="84"/>
      <c r="NUI38" s="84"/>
      <c r="NUJ38" s="84"/>
      <c r="NUK38" s="84"/>
      <c r="NUL38" s="84"/>
      <c r="NUM38" s="84"/>
      <c r="NUN38" s="84"/>
      <c r="NUO38" s="84"/>
      <c r="NUP38" s="84"/>
      <c r="NUQ38" s="84"/>
      <c r="NUR38" s="84"/>
      <c r="NUS38" s="84"/>
      <c r="NUT38" s="84"/>
      <c r="NUU38" s="84"/>
      <c r="NUV38" s="84"/>
      <c r="NUW38" s="84"/>
      <c r="NUX38" s="84"/>
      <c r="NUY38" s="84"/>
      <c r="NUZ38" s="84"/>
      <c r="NVA38" s="84"/>
      <c r="NVB38" s="84"/>
      <c r="NVC38" s="84"/>
      <c r="NVD38" s="84"/>
      <c r="NVE38" s="84"/>
      <c r="NVF38" s="84"/>
      <c r="NVG38" s="84"/>
      <c r="NVH38" s="84"/>
      <c r="NVI38" s="84"/>
      <c r="NVJ38" s="84"/>
      <c r="NVK38" s="84"/>
      <c r="NVL38" s="84"/>
      <c r="NVM38" s="84"/>
      <c r="NVN38" s="84"/>
      <c r="NVO38" s="84"/>
      <c r="NVP38" s="84"/>
      <c r="NVQ38" s="84"/>
      <c r="NVR38" s="84"/>
      <c r="NVS38" s="84"/>
      <c r="NVT38" s="84"/>
      <c r="NVU38" s="84"/>
      <c r="NVV38" s="84"/>
      <c r="NVW38" s="84"/>
      <c r="NVX38" s="84"/>
      <c r="NVY38" s="84"/>
      <c r="NVZ38" s="84"/>
      <c r="NWA38" s="84"/>
      <c r="NWB38" s="84"/>
      <c r="NWC38" s="84"/>
      <c r="NWD38" s="84"/>
      <c r="NWE38" s="84"/>
      <c r="NWF38" s="84"/>
      <c r="NWG38" s="84"/>
      <c r="NWH38" s="84"/>
      <c r="NWI38" s="84"/>
      <c r="NWJ38" s="84"/>
      <c r="NWK38" s="84"/>
      <c r="NWL38" s="84"/>
      <c r="NWM38" s="84"/>
      <c r="NWN38" s="84"/>
      <c r="NWO38" s="84"/>
      <c r="NWP38" s="84"/>
      <c r="NWQ38" s="84"/>
      <c r="NWR38" s="84"/>
      <c r="NWS38" s="84"/>
      <c r="NWT38" s="84"/>
      <c r="NWU38" s="84"/>
      <c r="NWV38" s="84"/>
      <c r="NWW38" s="84"/>
      <c r="NWX38" s="84"/>
      <c r="NWY38" s="84"/>
      <c r="NWZ38" s="84"/>
      <c r="NXA38" s="84"/>
      <c r="NXB38" s="84"/>
      <c r="NXC38" s="84"/>
      <c r="NXD38" s="84"/>
      <c r="NXE38" s="84"/>
      <c r="NXF38" s="84"/>
      <c r="NXG38" s="84"/>
      <c r="NXH38" s="84"/>
      <c r="NXI38" s="84"/>
      <c r="NXJ38" s="84"/>
      <c r="NXK38" s="84"/>
      <c r="NXL38" s="84"/>
      <c r="NXM38" s="84"/>
      <c r="NXN38" s="84"/>
      <c r="NXO38" s="84"/>
      <c r="NXP38" s="84"/>
      <c r="NXQ38" s="84"/>
      <c r="NXR38" s="84"/>
      <c r="NXS38" s="84"/>
      <c r="NXT38" s="84"/>
      <c r="NXU38" s="84"/>
      <c r="NXV38" s="84"/>
      <c r="NXW38" s="84"/>
      <c r="NXX38" s="84"/>
      <c r="NXY38" s="84"/>
      <c r="NXZ38" s="84"/>
      <c r="NYA38" s="84"/>
      <c r="NYB38" s="84"/>
      <c r="NYC38" s="84"/>
      <c r="NYD38" s="84"/>
      <c r="NYE38" s="84"/>
      <c r="NYF38" s="84"/>
      <c r="NYG38" s="84"/>
      <c r="NYH38" s="84"/>
      <c r="NYI38" s="84"/>
      <c r="NYJ38" s="84"/>
      <c r="NYK38" s="84"/>
      <c r="NYL38" s="84"/>
      <c r="NYM38" s="84"/>
      <c r="NYN38" s="84"/>
      <c r="NYO38" s="84"/>
      <c r="NYP38" s="84"/>
      <c r="NYQ38" s="84"/>
      <c r="NYR38" s="84"/>
      <c r="NYS38" s="84"/>
      <c r="NYT38" s="84"/>
      <c r="NYU38" s="84"/>
      <c r="NYV38" s="84"/>
      <c r="NYW38" s="84"/>
      <c r="NYX38" s="84"/>
      <c r="NYY38" s="84"/>
      <c r="NYZ38" s="84"/>
      <c r="NZA38" s="84"/>
      <c r="NZB38" s="84"/>
      <c r="NZC38" s="84"/>
      <c r="NZD38" s="84"/>
      <c r="NZE38" s="84"/>
      <c r="NZF38" s="84"/>
      <c r="NZG38" s="84"/>
      <c r="NZH38" s="84"/>
      <c r="NZI38" s="84"/>
      <c r="NZJ38" s="84"/>
      <c r="NZK38" s="84"/>
      <c r="NZL38" s="84"/>
      <c r="NZM38" s="84"/>
      <c r="NZN38" s="84"/>
      <c r="NZO38" s="84"/>
      <c r="NZP38" s="84"/>
      <c r="NZQ38" s="84"/>
      <c r="NZR38" s="84"/>
      <c r="NZS38" s="84"/>
      <c r="NZT38" s="84"/>
      <c r="NZU38" s="84"/>
      <c r="NZV38" s="84"/>
      <c r="NZW38" s="84"/>
      <c r="NZX38" s="84"/>
      <c r="NZY38" s="84"/>
      <c r="NZZ38" s="84"/>
      <c r="OAA38" s="84"/>
      <c r="OAB38" s="84"/>
      <c r="OAC38" s="84"/>
      <c r="OAD38" s="84"/>
      <c r="OAE38" s="84"/>
      <c r="OAF38" s="84"/>
      <c r="OAG38" s="84"/>
      <c r="OAH38" s="84"/>
      <c r="OAI38" s="84"/>
      <c r="OAJ38" s="84"/>
      <c r="OAK38" s="84"/>
      <c r="OAL38" s="84"/>
      <c r="OAM38" s="84"/>
      <c r="OAN38" s="84"/>
      <c r="OAO38" s="84"/>
      <c r="OAP38" s="84"/>
      <c r="OAQ38" s="84"/>
      <c r="OAR38" s="84"/>
      <c r="OAS38" s="84"/>
      <c r="OAT38" s="84"/>
      <c r="OAU38" s="84"/>
      <c r="OAV38" s="84"/>
      <c r="OAW38" s="84"/>
      <c r="OAX38" s="84"/>
      <c r="OAY38" s="84"/>
      <c r="OAZ38" s="84"/>
      <c r="OBA38" s="84"/>
      <c r="OBB38" s="84"/>
      <c r="OBC38" s="84"/>
      <c r="OBD38" s="84"/>
      <c r="OBE38" s="84"/>
      <c r="OBF38" s="84"/>
      <c r="OBG38" s="84"/>
      <c r="OBH38" s="84"/>
      <c r="OBI38" s="84"/>
      <c r="OBJ38" s="84"/>
      <c r="OBK38" s="84"/>
      <c r="OBL38" s="84"/>
      <c r="OBM38" s="84"/>
      <c r="OBN38" s="84"/>
      <c r="OBO38" s="84"/>
      <c r="OBP38" s="84"/>
      <c r="OBQ38" s="84"/>
      <c r="OBR38" s="84"/>
      <c r="OBS38" s="84"/>
      <c r="OBT38" s="84"/>
      <c r="OBU38" s="84"/>
      <c r="OBV38" s="84"/>
      <c r="OBW38" s="84"/>
      <c r="OBX38" s="84"/>
      <c r="OBY38" s="84"/>
      <c r="OBZ38" s="84"/>
      <c r="OCA38" s="84"/>
      <c r="OCB38" s="84"/>
      <c r="OCC38" s="84"/>
      <c r="OCD38" s="84"/>
      <c r="OCE38" s="84"/>
      <c r="OCF38" s="84"/>
      <c r="OCG38" s="84"/>
      <c r="OCH38" s="84"/>
      <c r="OCI38" s="84"/>
      <c r="OCJ38" s="84"/>
      <c r="OCK38" s="84"/>
      <c r="OCL38" s="84"/>
      <c r="OCM38" s="84"/>
      <c r="OCN38" s="84"/>
      <c r="OCO38" s="84"/>
      <c r="OCP38" s="84"/>
      <c r="OCQ38" s="84"/>
      <c r="OCR38" s="84"/>
      <c r="OCS38" s="84"/>
      <c r="OCT38" s="84"/>
      <c r="OCU38" s="84"/>
      <c r="OCV38" s="84"/>
      <c r="OCW38" s="84"/>
      <c r="OCX38" s="84"/>
      <c r="OCY38" s="84"/>
      <c r="OCZ38" s="84"/>
      <c r="ODA38" s="84"/>
      <c r="ODB38" s="84"/>
      <c r="ODC38" s="84"/>
      <c r="ODD38" s="84"/>
      <c r="ODE38" s="84"/>
      <c r="ODF38" s="84"/>
      <c r="ODG38" s="84"/>
      <c r="ODH38" s="84"/>
      <c r="ODI38" s="84"/>
      <c r="ODJ38" s="84"/>
      <c r="ODK38" s="84"/>
      <c r="ODL38" s="84"/>
      <c r="ODM38" s="84"/>
      <c r="ODN38" s="84"/>
      <c r="ODO38" s="84"/>
      <c r="ODP38" s="84"/>
      <c r="ODQ38" s="84"/>
      <c r="ODR38" s="84"/>
      <c r="ODS38" s="84"/>
      <c r="ODT38" s="84"/>
      <c r="ODU38" s="84"/>
      <c r="ODV38" s="84"/>
      <c r="ODW38" s="84"/>
      <c r="ODX38" s="84"/>
      <c r="ODY38" s="84"/>
      <c r="ODZ38" s="84"/>
      <c r="OEA38" s="84"/>
      <c r="OEB38" s="84"/>
      <c r="OEC38" s="84"/>
      <c r="OED38" s="84"/>
      <c r="OEE38" s="84"/>
      <c r="OEF38" s="84"/>
      <c r="OEG38" s="84"/>
      <c r="OEH38" s="84"/>
      <c r="OEI38" s="84"/>
      <c r="OEJ38" s="84"/>
      <c r="OEK38" s="84"/>
      <c r="OEL38" s="84"/>
      <c r="OEM38" s="84"/>
      <c r="OEN38" s="84"/>
      <c r="OEO38" s="84"/>
      <c r="OEP38" s="84"/>
      <c r="OEQ38" s="84"/>
      <c r="OER38" s="84"/>
      <c r="OES38" s="84"/>
      <c r="OET38" s="84"/>
      <c r="OEU38" s="84"/>
      <c r="OEV38" s="84"/>
      <c r="OEW38" s="84"/>
      <c r="OEX38" s="84"/>
      <c r="OEY38" s="84"/>
      <c r="OEZ38" s="84"/>
      <c r="OFA38" s="84"/>
      <c r="OFB38" s="84"/>
      <c r="OFC38" s="84"/>
      <c r="OFD38" s="84"/>
      <c r="OFE38" s="84"/>
      <c r="OFF38" s="84"/>
      <c r="OFG38" s="84"/>
      <c r="OFH38" s="84"/>
      <c r="OFI38" s="84"/>
      <c r="OFJ38" s="84"/>
      <c r="OFK38" s="84"/>
      <c r="OFL38" s="84"/>
      <c r="OFM38" s="84"/>
      <c r="OFN38" s="84"/>
      <c r="OFO38" s="84"/>
      <c r="OFP38" s="84"/>
      <c r="OFQ38" s="84"/>
      <c r="OFR38" s="84"/>
      <c r="OFS38" s="84"/>
      <c r="OFT38" s="84"/>
      <c r="OFU38" s="84"/>
      <c r="OFV38" s="84"/>
      <c r="OFW38" s="84"/>
      <c r="OFX38" s="84"/>
      <c r="OFY38" s="84"/>
      <c r="OFZ38" s="84"/>
      <c r="OGA38" s="84"/>
      <c r="OGB38" s="84"/>
      <c r="OGC38" s="84"/>
      <c r="OGD38" s="84"/>
      <c r="OGE38" s="84"/>
      <c r="OGF38" s="84"/>
      <c r="OGG38" s="84"/>
      <c r="OGH38" s="84"/>
      <c r="OGI38" s="84"/>
      <c r="OGJ38" s="84"/>
      <c r="OGK38" s="84"/>
      <c r="OGL38" s="84"/>
      <c r="OGM38" s="84"/>
      <c r="OGN38" s="84"/>
      <c r="OGO38" s="84"/>
      <c r="OGP38" s="84"/>
      <c r="OGQ38" s="84"/>
      <c r="OGR38" s="84"/>
      <c r="OGS38" s="84"/>
      <c r="OGT38" s="84"/>
      <c r="OGU38" s="84"/>
      <c r="OGV38" s="84"/>
      <c r="OGW38" s="84"/>
      <c r="OGX38" s="84"/>
      <c r="OGY38" s="84"/>
      <c r="OGZ38" s="84"/>
      <c r="OHA38" s="84"/>
      <c r="OHB38" s="84"/>
      <c r="OHC38" s="84"/>
      <c r="OHD38" s="84"/>
      <c r="OHE38" s="84"/>
      <c r="OHF38" s="84"/>
      <c r="OHG38" s="84"/>
      <c r="OHH38" s="84"/>
      <c r="OHI38" s="84"/>
      <c r="OHJ38" s="84"/>
      <c r="OHK38" s="84"/>
      <c r="OHL38" s="84"/>
      <c r="OHM38" s="84"/>
      <c r="OHN38" s="84"/>
      <c r="OHO38" s="84"/>
      <c r="OHP38" s="84"/>
      <c r="OHQ38" s="84"/>
      <c r="OHR38" s="84"/>
      <c r="OHS38" s="84"/>
      <c r="OHT38" s="84"/>
      <c r="OHU38" s="84"/>
      <c r="OHV38" s="84"/>
      <c r="OHW38" s="84"/>
      <c r="OHX38" s="84"/>
      <c r="OHY38" s="84"/>
      <c r="OHZ38" s="84"/>
      <c r="OIA38" s="84"/>
      <c r="OIB38" s="84"/>
      <c r="OIC38" s="84"/>
      <c r="OID38" s="84"/>
      <c r="OIE38" s="84"/>
      <c r="OIF38" s="84"/>
      <c r="OIG38" s="84"/>
      <c r="OIH38" s="84"/>
      <c r="OII38" s="84"/>
      <c r="OIJ38" s="84"/>
      <c r="OIK38" s="84"/>
      <c r="OIL38" s="84"/>
      <c r="OIM38" s="84"/>
      <c r="OIN38" s="84"/>
      <c r="OIO38" s="84"/>
      <c r="OIP38" s="84"/>
      <c r="OIQ38" s="84"/>
      <c r="OIR38" s="84"/>
      <c r="OIS38" s="84"/>
      <c r="OIT38" s="84"/>
      <c r="OIU38" s="84"/>
      <c r="OIV38" s="84"/>
      <c r="OIW38" s="84"/>
      <c r="OIX38" s="84"/>
      <c r="OIY38" s="84"/>
      <c r="OIZ38" s="84"/>
      <c r="OJA38" s="84"/>
      <c r="OJB38" s="84"/>
      <c r="OJC38" s="84"/>
      <c r="OJD38" s="84"/>
      <c r="OJE38" s="84"/>
      <c r="OJF38" s="84"/>
      <c r="OJG38" s="84"/>
      <c r="OJH38" s="84"/>
      <c r="OJI38" s="84"/>
      <c r="OJJ38" s="84"/>
      <c r="OJK38" s="84"/>
      <c r="OJL38" s="84"/>
      <c r="OJM38" s="84"/>
      <c r="OJN38" s="84"/>
      <c r="OJO38" s="84"/>
      <c r="OJP38" s="84"/>
      <c r="OJQ38" s="84"/>
      <c r="OJR38" s="84"/>
      <c r="OJS38" s="84"/>
      <c r="OJT38" s="84"/>
      <c r="OJU38" s="84"/>
      <c r="OJV38" s="84"/>
      <c r="OJW38" s="84"/>
      <c r="OJX38" s="84"/>
      <c r="OJY38" s="84"/>
      <c r="OJZ38" s="84"/>
      <c r="OKA38" s="84"/>
      <c r="OKB38" s="84"/>
      <c r="OKC38" s="84"/>
      <c r="OKD38" s="84"/>
      <c r="OKE38" s="84"/>
      <c r="OKF38" s="84"/>
      <c r="OKG38" s="84"/>
      <c r="OKH38" s="84"/>
      <c r="OKI38" s="84"/>
      <c r="OKJ38" s="84"/>
      <c r="OKK38" s="84"/>
      <c r="OKL38" s="84"/>
      <c r="OKM38" s="84"/>
      <c r="OKN38" s="84"/>
      <c r="OKO38" s="84"/>
      <c r="OKP38" s="84"/>
      <c r="OKQ38" s="84"/>
      <c r="OKR38" s="84"/>
      <c r="OKS38" s="84"/>
      <c r="OKT38" s="84"/>
      <c r="OKU38" s="84"/>
      <c r="OKV38" s="84"/>
      <c r="OKW38" s="84"/>
      <c r="OKX38" s="84"/>
      <c r="OKY38" s="84"/>
      <c r="OKZ38" s="84"/>
      <c r="OLA38" s="84"/>
      <c r="OLB38" s="84"/>
      <c r="OLC38" s="84"/>
      <c r="OLD38" s="84"/>
      <c r="OLE38" s="84"/>
      <c r="OLF38" s="84"/>
      <c r="OLG38" s="84"/>
      <c r="OLH38" s="84"/>
      <c r="OLI38" s="84"/>
      <c r="OLJ38" s="84"/>
      <c r="OLK38" s="84"/>
      <c r="OLL38" s="84"/>
      <c r="OLM38" s="84"/>
      <c r="OLN38" s="84"/>
      <c r="OLO38" s="84"/>
      <c r="OLP38" s="84"/>
      <c r="OLQ38" s="84"/>
      <c r="OLR38" s="84"/>
      <c r="OLS38" s="84"/>
      <c r="OLT38" s="84"/>
      <c r="OLU38" s="84"/>
      <c r="OLV38" s="84"/>
      <c r="OLW38" s="84"/>
      <c r="OLX38" s="84"/>
      <c r="OLY38" s="84"/>
      <c r="OLZ38" s="84"/>
      <c r="OMA38" s="84"/>
      <c r="OMB38" s="84"/>
      <c r="OMC38" s="84"/>
      <c r="OMD38" s="84"/>
      <c r="OME38" s="84"/>
      <c r="OMF38" s="84"/>
      <c r="OMG38" s="84"/>
      <c r="OMH38" s="84"/>
      <c r="OMI38" s="84"/>
      <c r="OMJ38" s="84"/>
      <c r="OMK38" s="84"/>
      <c r="OML38" s="84"/>
      <c r="OMM38" s="84"/>
      <c r="OMN38" s="84"/>
      <c r="OMO38" s="84"/>
      <c r="OMP38" s="84"/>
      <c r="OMQ38" s="84"/>
      <c r="OMR38" s="84"/>
      <c r="OMS38" s="84"/>
      <c r="OMT38" s="84"/>
      <c r="OMU38" s="84"/>
      <c r="OMV38" s="84"/>
      <c r="OMW38" s="84"/>
      <c r="OMX38" s="84"/>
      <c r="OMY38" s="84"/>
      <c r="OMZ38" s="84"/>
      <c r="ONA38" s="84"/>
      <c r="ONB38" s="84"/>
      <c r="ONC38" s="84"/>
      <c r="OND38" s="84"/>
      <c r="ONE38" s="84"/>
      <c r="ONF38" s="84"/>
      <c r="ONG38" s="84"/>
      <c r="ONH38" s="84"/>
      <c r="ONI38" s="84"/>
      <c r="ONJ38" s="84"/>
      <c r="ONK38" s="84"/>
      <c r="ONL38" s="84"/>
      <c r="ONM38" s="84"/>
      <c r="ONN38" s="84"/>
      <c r="ONO38" s="84"/>
      <c r="ONP38" s="84"/>
      <c r="ONQ38" s="84"/>
      <c r="ONR38" s="84"/>
      <c r="ONS38" s="84"/>
      <c r="ONT38" s="84"/>
      <c r="ONU38" s="84"/>
      <c r="ONV38" s="84"/>
      <c r="ONW38" s="84"/>
      <c r="ONX38" s="84"/>
      <c r="ONY38" s="84"/>
      <c r="ONZ38" s="84"/>
      <c r="OOA38" s="84"/>
      <c r="OOB38" s="84"/>
      <c r="OOC38" s="84"/>
      <c r="OOD38" s="84"/>
      <c r="OOE38" s="84"/>
      <c r="OOF38" s="84"/>
      <c r="OOG38" s="84"/>
      <c r="OOH38" s="84"/>
      <c r="OOI38" s="84"/>
      <c r="OOJ38" s="84"/>
      <c r="OOK38" s="84"/>
      <c r="OOL38" s="84"/>
      <c r="OOM38" s="84"/>
      <c r="OON38" s="84"/>
      <c r="OOO38" s="84"/>
      <c r="OOP38" s="84"/>
      <c r="OOQ38" s="84"/>
      <c r="OOR38" s="84"/>
      <c r="OOS38" s="84"/>
      <c r="OOT38" s="84"/>
      <c r="OOU38" s="84"/>
      <c r="OOV38" s="84"/>
      <c r="OOW38" s="84"/>
      <c r="OOX38" s="84"/>
      <c r="OOY38" s="84"/>
      <c r="OOZ38" s="84"/>
      <c r="OPA38" s="84"/>
      <c r="OPB38" s="84"/>
      <c r="OPC38" s="84"/>
      <c r="OPD38" s="84"/>
      <c r="OPE38" s="84"/>
      <c r="OPF38" s="84"/>
      <c r="OPG38" s="84"/>
      <c r="OPH38" s="84"/>
      <c r="OPI38" s="84"/>
      <c r="OPJ38" s="84"/>
      <c r="OPK38" s="84"/>
      <c r="OPL38" s="84"/>
      <c r="OPM38" s="84"/>
      <c r="OPN38" s="84"/>
      <c r="OPO38" s="84"/>
      <c r="OPP38" s="84"/>
      <c r="OPQ38" s="84"/>
      <c r="OPR38" s="84"/>
      <c r="OPS38" s="84"/>
      <c r="OPT38" s="84"/>
      <c r="OPU38" s="84"/>
      <c r="OPV38" s="84"/>
      <c r="OPW38" s="84"/>
      <c r="OPX38" s="84"/>
      <c r="OPY38" s="84"/>
      <c r="OPZ38" s="84"/>
      <c r="OQA38" s="84"/>
      <c r="OQB38" s="84"/>
      <c r="OQC38" s="84"/>
      <c r="OQD38" s="84"/>
      <c r="OQE38" s="84"/>
      <c r="OQF38" s="84"/>
      <c r="OQG38" s="84"/>
      <c r="OQH38" s="84"/>
      <c r="OQI38" s="84"/>
      <c r="OQJ38" s="84"/>
      <c r="OQK38" s="84"/>
      <c r="OQL38" s="84"/>
      <c r="OQM38" s="84"/>
      <c r="OQN38" s="84"/>
      <c r="OQO38" s="84"/>
      <c r="OQP38" s="84"/>
      <c r="OQQ38" s="84"/>
      <c r="OQR38" s="84"/>
      <c r="OQS38" s="84"/>
      <c r="OQT38" s="84"/>
      <c r="OQU38" s="84"/>
      <c r="OQV38" s="84"/>
      <c r="OQW38" s="84"/>
      <c r="OQX38" s="84"/>
      <c r="OQY38" s="84"/>
      <c r="OQZ38" s="84"/>
      <c r="ORA38" s="84"/>
      <c r="ORB38" s="84"/>
      <c r="ORC38" s="84"/>
      <c r="ORD38" s="84"/>
      <c r="ORE38" s="84"/>
      <c r="ORF38" s="84"/>
      <c r="ORG38" s="84"/>
      <c r="ORH38" s="84"/>
      <c r="ORI38" s="84"/>
      <c r="ORJ38" s="84"/>
      <c r="ORK38" s="84"/>
      <c r="ORL38" s="84"/>
      <c r="ORM38" s="84"/>
      <c r="ORN38" s="84"/>
      <c r="ORO38" s="84"/>
      <c r="ORP38" s="84"/>
      <c r="ORQ38" s="84"/>
      <c r="ORR38" s="84"/>
      <c r="ORS38" s="84"/>
      <c r="ORT38" s="84"/>
      <c r="ORU38" s="84"/>
      <c r="ORV38" s="84"/>
      <c r="ORW38" s="84"/>
      <c r="ORX38" s="84"/>
      <c r="ORY38" s="84"/>
      <c r="ORZ38" s="84"/>
      <c r="OSA38" s="84"/>
      <c r="OSB38" s="84"/>
      <c r="OSC38" s="84"/>
      <c r="OSD38" s="84"/>
      <c r="OSE38" s="84"/>
      <c r="OSF38" s="84"/>
      <c r="OSG38" s="84"/>
      <c r="OSH38" s="84"/>
      <c r="OSI38" s="84"/>
      <c r="OSJ38" s="84"/>
      <c r="OSK38" s="84"/>
      <c r="OSL38" s="84"/>
      <c r="OSM38" s="84"/>
      <c r="OSN38" s="84"/>
      <c r="OSO38" s="84"/>
      <c r="OSP38" s="84"/>
      <c r="OSQ38" s="84"/>
      <c r="OSR38" s="84"/>
      <c r="OSS38" s="84"/>
      <c r="OST38" s="84"/>
      <c r="OSU38" s="84"/>
      <c r="OSV38" s="84"/>
      <c r="OSW38" s="84"/>
      <c r="OSX38" s="84"/>
      <c r="OSY38" s="84"/>
      <c r="OSZ38" s="84"/>
      <c r="OTA38" s="84"/>
      <c r="OTB38" s="84"/>
      <c r="OTC38" s="84"/>
      <c r="OTD38" s="84"/>
      <c r="OTE38" s="84"/>
      <c r="OTF38" s="84"/>
      <c r="OTG38" s="84"/>
      <c r="OTH38" s="84"/>
      <c r="OTI38" s="84"/>
      <c r="OTJ38" s="84"/>
      <c r="OTK38" s="84"/>
      <c r="OTL38" s="84"/>
      <c r="OTM38" s="84"/>
      <c r="OTN38" s="84"/>
      <c r="OTO38" s="84"/>
      <c r="OTP38" s="84"/>
      <c r="OTQ38" s="84"/>
      <c r="OTR38" s="84"/>
      <c r="OTS38" s="84"/>
      <c r="OTT38" s="84"/>
      <c r="OTU38" s="84"/>
      <c r="OTV38" s="84"/>
      <c r="OTW38" s="84"/>
      <c r="OTX38" s="84"/>
      <c r="OTY38" s="84"/>
      <c r="OTZ38" s="84"/>
      <c r="OUA38" s="84"/>
      <c r="OUB38" s="84"/>
      <c r="OUC38" s="84"/>
      <c r="OUD38" s="84"/>
      <c r="OUE38" s="84"/>
      <c r="OUF38" s="84"/>
      <c r="OUG38" s="84"/>
      <c r="OUH38" s="84"/>
      <c r="OUI38" s="84"/>
      <c r="OUJ38" s="84"/>
      <c r="OUK38" s="84"/>
      <c r="OUL38" s="84"/>
      <c r="OUM38" s="84"/>
      <c r="OUN38" s="84"/>
      <c r="OUO38" s="84"/>
      <c r="OUP38" s="84"/>
      <c r="OUQ38" s="84"/>
      <c r="OUR38" s="84"/>
      <c r="OUS38" s="84"/>
      <c r="OUT38" s="84"/>
      <c r="OUU38" s="84"/>
      <c r="OUV38" s="84"/>
      <c r="OUW38" s="84"/>
      <c r="OUX38" s="84"/>
      <c r="OUY38" s="84"/>
      <c r="OUZ38" s="84"/>
      <c r="OVA38" s="84"/>
      <c r="OVB38" s="84"/>
      <c r="OVC38" s="84"/>
      <c r="OVD38" s="84"/>
      <c r="OVE38" s="84"/>
      <c r="OVF38" s="84"/>
      <c r="OVG38" s="84"/>
      <c r="OVH38" s="84"/>
      <c r="OVI38" s="84"/>
      <c r="OVJ38" s="84"/>
      <c r="OVK38" s="84"/>
      <c r="OVL38" s="84"/>
      <c r="OVM38" s="84"/>
      <c r="OVN38" s="84"/>
      <c r="OVO38" s="84"/>
      <c r="OVP38" s="84"/>
      <c r="OVQ38" s="84"/>
      <c r="OVR38" s="84"/>
      <c r="OVS38" s="84"/>
      <c r="OVT38" s="84"/>
      <c r="OVU38" s="84"/>
      <c r="OVV38" s="84"/>
      <c r="OVW38" s="84"/>
      <c r="OVX38" s="84"/>
      <c r="OVY38" s="84"/>
      <c r="OVZ38" s="84"/>
      <c r="OWA38" s="84"/>
      <c r="OWB38" s="84"/>
      <c r="OWC38" s="84"/>
      <c r="OWD38" s="84"/>
      <c r="OWE38" s="84"/>
      <c r="OWF38" s="84"/>
      <c r="OWG38" s="84"/>
      <c r="OWH38" s="84"/>
      <c r="OWI38" s="84"/>
      <c r="OWJ38" s="84"/>
      <c r="OWK38" s="84"/>
      <c r="OWL38" s="84"/>
      <c r="OWM38" s="84"/>
      <c r="OWN38" s="84"/>
      <c r="OWO38" s="84"/>
      <c r="OWP38" s="84"/>
      <c r="OWQ38" s="84"/>
      <c r="OWR38" s="84"/>
      <c r="OWS38" s="84"/>
      <c r="OWT38" s="84"/>
      <c r="OWU38" s="84"/>
      <c r="OWV38" s="84"/>
      <c r="OWW38" s="84"/>
      <c r="OWX38" s="84"/>
      <c r="OWY38" s="84"/>
      <c r="OWZ38" s="84"/>
      <c r="OXA38" s="84"/>
      <c r="OXB38" s="84"/>
      <c r="OXC38" s="84"/>
      <c r="OXD38" s="84"/>
      <c r="OXE38" s="84"/>
      <c r="OXF38" s="84"/>
      <c r="OXG38" s="84"/>
      <c r="OXH38" s="84"/>
      <c r="OXI38" s="84"/>
      <c r="OXJ38" s="84"/>
      <c r="OXK38" s="84"/>
      <c r="OXL38" s="84"/>
      <c r="OXM38" s="84"/>
      <c r="OXN38" s="84"/>
      <c r="OXO38" s="84"/>
      <c r="OXP38" s="84"/>
      <c r="OXQ38" s="84"/>
      <c r="OXR38" s="84"/>
      <c r="OXS38" s="84"/>
      <c r="OXT38" s="84"/>
      <c r="OXU38" s="84"/>
      <c r="OXV38" s="84"/>
      <c r="OXW38" s="84"/>
      <c r="OXX38" s="84"/>
      <c r="OXY38" s="84"/>
      <c r="OXZ38" s="84"/>
      <c r="OYA38" s="84"/>
      <c r="OYB38" s="84"/>
      <c r="OYC38" s="84"/>
      <c r="OYD38" s="84"/>
      <c r="OYE38" s="84"/>
      <c r="OYF38" s="84"/>
      <c r="OYG38" s="84"/>
      <c r="OYH38" s="84"/>
      <c r="OYI38" s="84"/>
      <c r="OYJ38" s="84"/>
      <c r="OYK38" s="84"/>
      <c r="OYL38" s="84"/>
      <c r="OYM38" s="84"/>
      <c r="OYN38" s="84"/>
      <c r="OYO38" s="84"/>
      <c r="OYP38" s="84"/>
      <c r="OYQ38" s="84"/>
      <c r="OYR38" s="84"/>
      <c r="OYS38" s="84"/>
      <c r="OYT38" s="84"/>
      <c r="OYU38" s="84"/>
      <c r="OYV38" s="84"/>
      <c r="OYW38" s="84"/>
      <c r="OYX38" s="84"/>
      <c r="OYY38" s="84"/>
      <c r="OYZ38" s="84"/>
      <c r="OZA38" s="84"/>
      <c r="OZB38" s="84"/>
      <c r="OZC38" s="84"/>
      <c r="OZD38" s="84"/>
      <c r="OZE38" s="84"/>
      <c r="OZF38" s="84"/>
      <c r="OZG38" s="84"/>
      <c r="OZH38" s="84"/>
      <c r="OZI38" s="84"/>
      <c r="OZJ38" s="84"/>
      <c r="OZK38" s="84"/>
      <c r="OZL38" s="84"/>
      <c r="OZM38" s="84"/>
      <c r="OZN38" s="84"/>
      <c r="OZO38" s="84"/>
      <c r="OZP38" s="84"/>
      <c r="OZQ38" s="84"/>
      <c r="OZR38" s="84"/>
      <c r="OZS38" s="84"/>
      <c r="OZT38" s="84"/>
      <c r="OZU38" s="84"/>
      <c r="OZV38" s="84"/>
      <c r="OZW38" s="84"/>
      <c r="OZX38" s="84"/>
      <c r="OZY38" s="84"/>
      <c r="OZZ38" s="84"/>
      <c r="PAA38" s="84"/>
      <c r="PAB38" s="84"/>
      <c r="PAC38" s="84"/>
      <c r="PAD38" s="84"/>
      <c r="PAE38" s="84"/>
      <c r="PAF38" s="84"/>
      <c r="PAG38" s="84"/>
      <c r="PAH38" s="84"/>
      <c r="PAI38" s="84"/>
      <c r="PAJ38" s="84"/>
      <c r="PAK38" s="84"/>
      <c r="PAL38" s="84"/>
      <c r="PAM38" s="84"/>
      <c r="PAN38" s="84"/>
      <c r="PAO38" s="84"/>
      <c r="PAP38" s="84"/>
      <c r="PAQ38" s="84"/>
      <c r="PAR38" s="84"/>
      <c r="PAS38" s="84"/>
      <c r="PAT38" s="84"/>
      <c r="PAU38" s="84"/>
      <c r="PAV38" s="84"/>
      <c r="PAW38" s="84"/>
      <c r="PAX38" s="84"/>
      <c r="PAY38" s="84"/>
      <c r="PAZ38" s="84"/>
      <c r="PBA38" s="84"/>
      <c r="PBB38" s="84"/>
      <c r="PBC38" s="84"/>
      <c r="PBD38" s="84"/>
      <c r="PBE38" s="84"/>
      <c r="PBF38" s="84"/>
      <c r="PBG38" s="84"/>
      <c r="PBH38" s="84"/>
      <c r="PBI38" s="84"/>
      <c r="PBJ38" s="84"/>
      <c r="PBK38" s="84"/>
      <c r="PBL38" s="84"/>
      <c r="PBM38" s="84"/>
      <c r="PBN38" s="84"/>
      <c r="PBO38" s="84"/>
      <c r="PBP38" s="84"/>
      <c r="PBQ38" s="84"/>
      <c r="PBR38" s="84"/>
      <c r="PBS38" s="84"/>
      <c r="PBT38" s="84"/>
      <c r="PBU38" s="84"/>
      <c r="PBV38" s="84"/>
      <c r="PBW38" s="84"/>
      <c r="PBX38" s="84"/>
      <c r="PBY38" s="84"/>
      <c r="PBZ38" s="84"/>
      <c r="PCA38" s="84"/>
      <c r="PCB38" s="84"/>
      <c r="PCC38" s="84"/>
      <c r="PCD38" s="84"/>
      <c r="PCE38" s="84"/>
      <c r="PCF38" s="84"/>
      <c r="PCG38" s="84"/>
      <c r="PCH38" s="84"/>
      <c r="PCI38" s="84"/>
      <c r="PCJ38" s="84"/>
      <c r="PCK38" s="84"/>
      <c r="PCL38" s="84"/>
      <c r="PCM38" s="84"/>
      <c r="PCN38" s="84"/>
      <c r="PCO38" s="84"/>
      <c r="PCP38" s="84"/>
      <c r="PCQ38" s="84"/>
      <c r="PCR38" s="84"/>
      <c r="PCS38" s="84"/>
      <c r="PCT38" s="84"/>
      <c r="PCU38" s="84"/>
      <c r="PCV38" s="84"/>
      <c r="PCW38" s="84"/>
      <c r="PCX38" s="84"/>
      <c r="PCY38" s="84"/>
      <c r="PCZ38" s="84"/>
      <c r="PDA38" s="84"/>
      <c r="PDB38" s="84"/>
      <c r="PDC38" s="84"/>
      <c r="PDD38" s="84"/>
      <c r="PDE38" s="84"/>
      <c r="PDF38" s="84"/>
      <c r="PDG38" s="84"/>
      <c r="PDH38" s="84"/>
      <c r="PDI38" s="84"/>
      <c r="PDJ38" s="84"/>
      <c r="PDK38" s="84"/>
      <c r="PDL38" s="84"/>
      <c r="PDM38" s="84"/>
      <c r="PDN38" s="84"/>
      <c r="PDO38" s="84"/>
      <c r="PDP38" s="84"/>
      <c r="PDQ38" s="84"/>
      <c r="PDR38" s="84"/>
      <c r="PDS38" s="84"/>
      <c r="PDT38" s="84"/>
      <c r="PDU38" s="84"/>
      <c r="PDV38" s="84"/>
      <c r="PDW38" s="84"/>
      <c r="PDX38" s="84"/>
      <c r="PDY38" s="84"/>
      <c r="PDZ38" s="84"/>
      <c r="PEA38" s="84"/>
      <c r="PEB38" s="84"/>
      <c r="PEC38" s="84"/>
      <c r="PED38" s="84"/>
      <c r="PEE38" s="84"/>
      <c r="PEF38" s="84"/>
      <c r="PEG38" s="84"/>
      <c r="PEH38" s="84"/>
      <c r="PEI38" s="84"/>
      <c r="PEJ38" s="84"/>
      <c r="PEK38" s="84"/>
      <c r="PEL38" s="84"/>
      <c r="PEM38" s="84"/>
      <c r="PEN38" s="84"/>
      <c r="PEO38" s="84"/>
      <c r="PEP38" s="84"/>
      <c r="PEQ38" s="84"/>
      <c r="PER38" s="84"/>
      <c r="PES38" s="84"/>
      <c r="PET38" s="84"/>
      <c r="PEU38" s="84"/>
      <c r="PEV38" s="84"/>
      <c r="PEW38" s="84"/>
      <c r="PEX38" s="84"/>
      <c r="PEY38" s="84"/>
      <c r="PEZ38" s="84"/>
      <c r="PFA38" s="84"/>
      <c r="PFB38" s="84"/>
      <c r="PFC38" s="84"/>
      <c r="PFD38" s="84"/>
      <c r="PFE38" s="84"/>
      <c r="PFF38" s="84"/>
      <c r="PFG38" s="84"/>
      <c r="PFH38" s="84"/>
      <c r="PFI38" s="84"/>
      <c r="PFJ38" s="84"/>
      <c r="PFK38" s="84"/>
      <c r="PFL38" s="84"/>
      <c r="PFM38" s="84"/>
      <c r="PFN38" s="84"/>
      <c r="PFO38" s="84"/>
      <c r="PFP38" s="84"/>
      <c r="PFQ38" s="84"/>
      <c r="PFR38" s="84"/>
      <c r="PFS38" s="84"/>
      <c r="PFT38" s="84"/>
      <c r="PFU38" s="84"/>
      <c r="PFV38" s="84"/>
      <c r="PFW38" s="84"/>
      <c r="PFX38" s="84"/>
      <c r="PFY38" s="84"/>
      <c r="PFZ38" s="84"/>
      <c r="PGA38" s="84"/>
      <c r="PGB38" s="84"/>
      <c r="PGC38" s="84"/>
      <c r="PGD38" s="84"/>
      <c r="PGE38" s="84"/>
      <c r="PGF38" s="84"/>
      <c r="PGG38" s="84"/>
      <c r="PGH38" s="84"/>
      <c r="PGI38" s="84"/>
      <c r="PGJ38" s="84"/>
      <c r="PGK38" s="84"/>
      <c r="PGL38" s="84"/>
      <c r="PGM38" s="84"/>
      <c r="PGN38" s="84"/>
      <c r="PGO38" s="84"/>
      <c r="PGP38" s="84"/>
      <c r="PGQ38" s="84"/>
      <c r="PGR38" s="84"/>
      <c r="PGS38" s="84"/>
      <c r="PGT38" s="84"/>
      <c r="PGU38" s="84"/>
      <c r="PGV38" s="84"/>
      <c r="PGW38" s="84"/>
      <c r="PGX38" s="84"/>
      <c r="PGY38" s="84"/>
      <c r="PGZ38" s="84"/>
      <c r="PHA38" s="84"/>
      <c r="PHB38" s="84"/>
      <c r="PHC38" s="84"/>
      <c r="PHD38" s="84"/>
      <c r="PHE38" s="84"/>
      <c r="PHF38" s="84"/>
      <c r="PHG38" s="84"/>
      <c r="PHH38" s="84"/>
      <c r="PHI38" s="84"/>
      <c r="PHJ38" s="84"/>
      <c r="PHK38" s="84"/>
      <c r="PHL38" s="84"/>
      <c r="PHM38" s="84"/>
      <c r="PHN38" s="84"/>
      <c r="PHO38" s="84"/>
      <c r="PHP38" s="84"/>
      <c r="PHQ38" s="84"/>
      <c r="PHR38" s="84"/>
      <c r="PHS38" s="84"/>
      <c r="PHT38" s="84"/>
      <c r="PHU38" s="84"/>
      <c r="PHV38" s="84"/>
      <c r="PHW38" s="84"/>
      <c r="PHX38" s="84"/>
      <c r="PHY38" s="84"/>
      <c r="PHZ38" s="84"/>
      <c r="PIA38" s="84"/>
      <c r="PIB38" s="84"/>
      <c r="PIC38" s="84"/>
      <c r="PID38" s="84"/>
      <c r="PIE38" s="84"/>
      <c r="PIF38" s="84"/>
      <c r="PIG38" s="84"/>
      <c r="PIH38" s="84"/>
      <c r="PII38" s="84"/>
      <c r="PIJ38" s="84"/>
      <c r="PIK38" s="84"/>
      <c r="PIL38" s="84"/>
      <c r="PIM38" s="84"/>
      <c r="PIN38" s="84"/>
      <c r="PIO38" s="84"/>
      <c r="PIP38" s="84"/>
      <c r="PIQ38" s="84"/>
      <c r="PIR38" s="84"/>
      <c r="PIS38" s="84"/>
      <c r="PIT38" s="84"/>
      <c r="PIU38" s="84"/>
      <c r="PIV38" s="84"/>
      <c r="PIW38" s="84"/>
      <c r="PIX38" s="84"/>
      <c r="PIY38" s="84"/>
      <c r="PIZ38" s="84"/>
      <c r="PJA38" s="84"/>
      <c r="PJB38" s="84"/>
      <c r="PJC38" s="84"/>
      <c r="PJD38" s="84"/>
      <c r="PJE38" s="84"/>
      <c r="PJF38" s="84"/>
      <c r="PJG38" s="84"/>
      <c r="PJH38" s="84"/>
      <c r="PJI38" s="84"/>
      <c r="PJJ38" s="84"/>
      <c r="PJK38" s="84"/>
      <c r="PJL38" s="84"/>
      <c r="PJM38" s="84"/>
      <c r="PJN38" s="84"/>
      <c r="PJO38" s="84"/>
      <c r="PJP38" s="84"/>
      <c r="PJQ38" s="84"/>
      <c r="PJR38" s="84"/>
      <c r="PJS38" s="84"/>
      <c r="PJT38" s="84"/>
      <c r="PJU38" s="84"/>
      <c r="PJV38" s="84"/>
      <c r="PJW38" s="84"/>
      <c r="PJX38" s="84"/>
      <c r="PJY38" s="84"/>
      <c r="PJZ38" s="84"/>
      <c r="PKA38" s="84"/>
      <c r="PKB38" s="84"/>
      <c r="PKC38" s="84"/>
      <c r="PKD38" s="84"/>
      <c r="PKE38" s="84"/>
      <c r="PKF38" s="84"/>
      <c r="PKG38" s="84"/>
      <c r="PKH38" s="84"/>
      <c r="PKI38" s="84"/>
      <c r="PKJ38" s="84"/>
      <c r="PKK38" s="84"/>
      <c r="PKL38" s="84"/>
      <c r="PKM38" s="84"/>
      <c r="PKN38" s="84"/>
      <c r="PKO38" s="84"/>
      <c r="PKP38" s="84"/>
      <c r="PKQ38" s="84"/>
      <c r="PKR38" s="84"/>
      <c r="PKS38" s="84"/>
      <c r="PKT38" s="84"/>
      <c r="PKU38" s="84"/>
      <c r="PKV38" s="84"/>
      <c r="PKW38" s="84"/>
      <c r="PKX38" s="84"/>
      <c r="PKY38" s="84"/>
      <c r="PKZ38" s="84"/>
      <c r="PLA38" s="84"/>
      <c r="PLB38" s="84"/>
      <c r="PLC38" s="84"/>
      <c r="PLD38" s="84"/>
      <c r="PLE38" s="84"/>
      <c r="PLF38" s="84"/>
      <c r="PLG38" s="84"/>
      <c r="PLH38" s="84"/>
      <c r="PLI38" s="84"/>
      <c r="PLJ38" s="84"/>
      <c r="PLK38" s="84"/>
      <c r="PLL38" s="84"/>
      <c r="PLM38" s="84"/>
      <c r="PLN38" s="84"/>
      <c r="PLO38" s="84"/>
      <c r="PLP38" s="84"/>
      <c r="PLQ38" s="84"/>
      <c r="PLR38" s="84"/>
      <c r="PLS38" s="84"/>
      <c r="PLT38" s="84"/>
      <c r="PLU38" s="84"/>
      <c r="PLV38" s="84"/>
      <c r="PLW38" s="84"/>
      <c r="PLX38" s="84"/>
      <c r="PLY38" s="84"/>
      <c r="PLZ38" s="84"/>
      <c r="PMA38" s="84"/>
      <c r="PMB38" s="84"/>
      <c r="PMC38" s="84"/>
      <c r="PMD38" s="84"/>
      <c r="PME38" s="84"/>
      <c r="PMF38" s="84"/>
      <c r="PMG38" s="84"/>
      <c r="PMH38" s="84"/>
      <c r="PMI38" s="84"/>
      <c r="PMJ38" s="84"/>
      <c r="PMK38" s="84"/>
      <c r="PML38" s="84"/>
      <c r="PMM38" s="84"/>
      <c r="PMN38" s="84"/>
      <c r="PMO38" s="84"/>
      <c r="PMP38" s="84"/>
      <c r="PMQ38" s="84"/>
      <c r="PMR38" s="84"/>
      <c r="PMS38" s="84"/>
      <c r="PMT38" s="84"/>
      <c r="PMU38" s="84"/>
      <c r="PMV38" s="84"/>
      <c r="PMW38" s="84"/>
      <c r="PMX38" s="84"/>
      <c r="PMY38" s="84"/>
      <c r="PMZ38" s="84"/>
      <c r="PNA38" s="84"/>
      <c r="PNB38" s="84"/>
      <c r="PNC38" s="84"/>
      <c r="PND38" s="84"/>
      <c r="PNE38" s="84"/>
      <c r="PNF38" s="84"/>
      <c r="PNG38" s="84"/>
      <c r="PNH38" s="84"/>
      <c r="PNI38" s="84"/>
      <c r="PNJ38" s="84"/>
      <c r="PNK38" s="84"/>
      <c r="PNL38" s="84"/>
      <c r="PNM38" s="84"/>
      <c r="PNN38" s="84"/>
      <c r="PNO38" s="84"/>
      <c r="PNP38" s="84"/>
      <c r="PNQ38" s="84"/>
      <c r="PNR38" s="84"/>
      <c r="PNS38" s="84"/>
      <c r="PNT38" s="84"/>
      <c r="PNU38" s="84"/>
      <c r="PNV38" s="84"/>
      <c r="PNW38" s="84"/>
      <c r="PNX38" s="84"/>
      <c r="PNY38" s="84"/>
      <c r="PNZ38" s="84"/>
      <c r="POA38" s="84"/>
      <c r="POB38" s="84"/>
      <c r="POC38" s="84"/>
      <c r="POD38" s="84"/>
      <c r="POE38" s="84"/>
      <c r="POF38" s="84"/>
      <c r="POG38" s="84"/>
      <c r="POH38" s="84"/>
      <c r="POI38" s="84"/>
      <c r="POJ38" s="84"/>
      <c r="POK38" s="84"/>
      <c r="POL38" s="84"/>
      <c r="POM38" s="84"/>
      <c r="PON38" s="84"/>
      <c r="POO38" s="84"/>
      <c r="POP38" s="84"/>
      <c r="POQ38" s="84"/>
      <c r="POR38" s="84"/>
      <c r="POS38" s="84"/>
      <c r="POT38" s="84"/>
      <c r="POU38" s="84"/>
      <c r="POV38" s="84"/>
      <c r="POW38" s="84"/>
      <c r="POX38" s="84"/>
      <c r="POY38" s="84"/>
      <c r="POZ38" s="84"/>
      <c r="PPA38" s="84"/>
      <c r="PPB38" s="84"/>
      <c r="PPC38" s="84"/>
      <c r="PPD38" s="84"/>
      <c r="PPE38" s="84"/>
      <c r="PPF38" s="84"/>
      <c r="PPG38" s="84"/>
      <c r="PPH38" s="84"/>
      <c r="PPI38" s="84"/>
      <c r="PPJ38" s="84"/>
      <c r="PPK38" s="84"/>
      <c r="PPL38" s="84"/>
      <c r="PPM38" s="84"/>
      <c r="PPN38" s="84"/>
      <c r="PPO38" s="84"/>
      <c r="PPP38" s="84"/>
      <c r="PPQ38" s="84"/>
      <c r="PPR38" s="84"/>
      <c r="PPS38" s="84"/>
      <c r="PPT38" s="84"/>
      <c r="PPU38" s="84"/>
      <c r="PPV38" s="84"/>
      <c r="PPW38" s="84"/>
      <c r="PPX38" s="84"/>
      <c r="PPY38" s="84"/>
      <c r="PPZ38" s="84"/>
      <c r="PQA38" s="84"/>
      <c r="PQB38" s="84"/>
      <c r="PQC38" s="84"/>
      <c r="PQD38" s="84"/>
      <c r="PQE38" s="84"/>
      <c r="PQF38" s="84"/>
      <c r="PQG38" s="84"/>
      <c r="PQH38" s="84"/>
      <c r="PQI38" s="84"/>
      <c r="PQJ38" s="84"/>
      <c r="PQK38" s="84"/>
      <c r="PQL38" s="84"/>
      <c r="PQM38" s="84"/>
      <c r="PQN38" s="84"/>
      <c r="PQO38" s="84"/>
      <c r="PQP38" s="84"/>
      <c r="PQQ38" s="84"/>
      <c r="PQR38" s="84"/>
      <c r="PQS38" s="84"/>
      <c r="PQT38" s="84"/>
      <c r="PQU38" s="84"/>
      <c r="PQV38" s="84"/>
      <c r="PQW38" s="84"/>
      <c r="PQX38" s="84"/>
      <c r="PQY38" s="84"/>
      <c r="PQZ38" s="84"/>
      <c r="PRA38" s="84"/>
      <c r="PRB38" s="84"/>
      <c r="PRC38" s="84"/>
      <c r="PRD38" s="84"/>
      <c r="PRE38" s="84"/>
      <c r="PRF38" s="84"/>
      <c r="PRG38" s="84"/>
      <c r="PRH38" s="84"/>
      <c r="PRI38" s="84"/>
      <c r="PRJ38" s="84"/>
      <c r="PRK38" s="84"/>
      <c r="PRL38" s="84"/>
      <c r="PRM38" s="84"/>
      <c r="PRN38" s="84"/>
      <c r="PRO38" s="84"/>
      <c r="PRP38" s="84"/>
      <c r="PRQ38" s="84"/>
      <c r="PRR38" s="84"/>
      <c r="PRS38" s="84"/>
      <c r="PRT38" s="84"/>
      <c r="PRU38" s="84"/>
      <c r="PRV38" s="84"/>
      <c r="PRW38" s="84"/>
      <c r="PRX38" s="84"/>
      <c r="PRY38" s="84"/>
      <c r="PRZ38" s="84"/>
      <c r="PSA38" s="84"/>
      <c r="PSB38" s="84"/>
      <c r="PSC38" s="84"/>
      <c r="PSD38" s="84"/>
      <c r="PSE38" s="84"/>
      <c r="PSF38" s="84"/>
      <c r="PSG38" s="84"/>
      <c r="PSH38" s="84"/>
      <c r="PSI38" s="84"/>
      <c r="PSJ38" s="84"/>
      <c r="PSK38" s="84"/>
      <c r="PSL38" s="84"/>
      <c r="PSM38" s="84"/>
      <c r="PSN38" s="84"/>
      <c r="PSO38" s="84"/>
      <c r="PSP38" s="84"/>
      <c r="PSQ38" s="84"/>
      <c r="PSR38" s="84"/>
      <c r="PSS38" s="84"/>
      <c r="PST38" s="84"/>
      <c r="PSU38" s="84"/>
      <c r="PSV38" s="84"/>
      <c r="PSW38" s="84"/>
      <c r="PSX38" s="84"/>
      <c r="PSY38" s="84"/>
      <c r="PSZ38" s="84"/>
      <c r="PTA38" s="84"/>
      <c r="PTB38" s="84"/>
      <c r="PTC38" s="84"/>
      <c r="PTD38" s="84"/>
      <c r="PTE38" s="84"/>
      <c r="PTF38" s="84"/>
      <c r="PTG38" s="84"/>
      <c r="PTH38" s="84"/>
      <c r="PTI38" s="84"/>
      <c r="PTJ38" s="84"/>
      <c r="PTK38" s="84"/>
      <c r="PTL38" s="84"/>
      <c r="PTM38" s="84"/>
      <c r="PTN38" s="84"/>
      <c r="PTO38" s="84"/>
      <c r="PTP38" s="84"/>
      <c r="PTQ38" s="84"/>
      <c r="PTR38" s="84"/>
      <c r="PTS38" s="84"/>
      <c r="PTT38" s="84"/>
      <c r="PTU38" s="84"/>
      <c r="PTV38" s="84"/>
      <c r="PTW38" s="84"/>
      <c r="PTX38" s="84"/>
      <c r="PTY38" s="84"/>
      <c r="PTZ38" s="84"/>
      <c r="PUA38" s="84"/>
      <c r="PUB38" s="84"/>
      <c r="PUC38" s="84"/>
      <c r="PUD38" s="84"/>
      <c r="PUE38" s="84"/>
      <c r="PUF38" s="84"/>
      <c r="PUG38" s="84"/>
      <c r="PUH38" s="84"/>
      <c r="PUI38" s="84"/>
      <c r="PUJ38" s="84"/>
      <c r="PUK38" s="84"/>
      <c r="PUL38" s="84"/>
      <c r="PUM38" s="84"/>
      <c r="PUN38" s="84"/>
      <c r="PUO38" s="84"/>
      <c r="PUP38" s="84"/>
      <c r="PUQ38" s="84"/>
      <c r="PUR38" s="84"/>
      <c r="PUS38" s="84"/>
      <c r="PUT38" s="84"/>
      <c r="PUU38" s="84"/>
      <c r="PUV38" s="84"/>
      <c r="PUW38" s="84"/>
      <c r="PUX38" s="84"/>
      <c r="PUY38" s="84"/>
      <c r="PUZ38" s="84"/>
      <c r="PVA38" s="84"/>
      <c r="PVB38" s="84"/>
      <c r="PVC38" s="84"/>
      <c r="PVD38" s="84"/>
      <c r="PVE38" s="84"/>
      <c r="PVF38" s="84"/>
      <c r="PVG38" s="84"/>
      <c r="PVH38" s="84"/>
      <c r="PVI38" s="84"/>
      <c r="PVJ38" s="84"/>
      <c r="PVK38" s="84"/>
      <c r="PVL38" s="84"/>
      <c r="PVM38" s="84"/>
      <c r="PVN38" s="84"/>
      <c r="PVO38" s="84"/>
      <c r="PVP38" s="84"/>
      <c r="PVQ38" s="84"/>
      <c r="PVR38" s="84"/>
      <c r="PVS38" s="84"/>
      <c r="PVT38" s="84"/>
      <c r="PVU38" s="84"/>
      <c r="PVV38" s="84"/>
      <c r="PVW38" s="84"/>
      <c r="PVX38" s="84"/>
      <c r="PVY38" s="84"/>
      <c r="PVZ38" s="84"/>
      <c r="PWA38" s="84"/>
      <c r="PWB38" s="84"/>
      <c r="PWC38" s="84"/>
      <c r="PWD38" s="84"/>
      <c r="PWE38" s="84"/>
      <c r="PWF38" s="84"/>
      <c r="PWG38" s="84"/>
      <c r="PWH38" s="84"/>
      <c r="PWI38" s="84"/>
      <c r="PWJ38" s="84"/>
      <c r="PWK38" s="84"/>
      <c r="PWL38" s="84"/>
      <c r="PWM38" s="84"/>
      <c r="PWN38" s="84"/>
      <c r="PWO38" s="84"/>
      <c r="PWP38" s="84"/>
      <c r="PWQ38" s="84"/>
      <c r="PWR38" s="84"/>
      <c r="PWS38" s="84"/>
      <c r="PWT38" s="84"/>
      <c r="PWU38" s="84"/>
      <c r="PWV38" s="84"/>
      <c r="PWW38" s="84"/>
      <c r="PWX38" s="84"/>
      <c r="PWY38" s="84"/>
      <c r="PWZ38" s="84"/>
      <c r="PXA38" s="84"/>
      <c r="PXB38" s="84"/>
      <c r="PXC38" s="84"/>
      <c r="PXD38" s="84"/>
      <c r="PXE38" s="84"/>
      <c r="PXF38" s="84"/>
      <c r="PXG38" s="84"/>
      <c r="PXH38" s="84"/>
      <c r="PXI38" s="84"/>
      <c r="PXJ38" s="84"/>
      <c r="PXK38" s="84"/>
      <c r="PXL38" s="84"/>
      <c r="PXM38" s="84"/>
      <c r="PXN38" s="84"/>
      <c r="PXO38" s="84"/>
      <c r="PXP38" s="84"/>
      <c r="PXQ38" s="84"/>
      <c r="PXR38" s="84"/>
      <c r="PXS38" s="84"/>
      <c r="PXT38" s="84"/>
      <c r="PXU38" s="84"/>
      <c r="PXV38" s="84"/>
      <c r="PXW38" s="84"/>
      <c r="PXX38" s="84"/>
      <c r="PXY38" s="84"/>
      <c r="PXZ38" s="84"/>
      <c r="PYA38" s="84"/>
      <c r="PYB38" s="84"/>
      <c r="PYC38" s="84"/>
      <c r="PYD38" s="84"/>
      <c r="PYE38" s="84"/>
      <c r="PYF38" s="84"/>
      <c r="PYG38" s="84"/>
      <c r="PYH38" s="84"/>
      <c r="PYI38" s="84"/>
      <c r="PYJ38" s="84"/>
      <c r="PYK38" s="84"/>
      <c r="PYL38" s="84"/>
      <c r="PYM38" s="84"/>
      <c r="PYN38" s="84"/>
      <c r="PYO38" s="84"/>
      <c r="PYP38" s="84"/>
      <c r="PYQ38" s="84"/>
      <c r="PYR38" s="84"/>
      <c r="PYS38" s="84"/>
      <c r="PYT38" s="84"/>
      <c r="PYU38" s="84"/>
      <c r="PYV38" s="84"/>
      <c r="PYW38" s="84"/>
      <c r="PYX38" s="84"/>
      <c r="PYY38" s="84"/>
      <c r="PYZ38" s="84"/>
      <c r="PZA38" s="84"/>
      <c r="PZB38" s="84"/>
      <c r="PZC38" s="84"/>
      <c r="PZD38" s="84"/>
      <c r="PZE38" s="84"/>
      <c r="PZF38" s="84"/>
      <c r="PZG38" s="84"/>
      <c r="PZH38" s="84"/>
      <c r="PZI38" s="84"/>
      <c r="PZJ38" s="84"/>
      <c r="PZK38" s="84"/>
      <c r="PZL38" s="84"/>
      <c r="PZM38" s="84"/>
      <c r="PZN38" s="84"/>
      <c r="PZO38" s="84"/>
      <c r="PZP38" s="84"/>
      <c r="PZQ38" s="84"/>
      <c r="PZR38" s="84"/>
      <c r="PZS38" s="84"/>
      <c r="PZT38" s="84"/>
      <c r="PZU38" s="84"/>
      <c r="PZV38" s="84"/>
      <c r="PZW38" s="84"/>
      <c r="PZX38" s="84"/>
      <c r="PZY38" s="84"/>
      <c r="PZZ38" s="84"/>
      <c r="QAA38" s="84"/>
      <c r="QAB38" s="84"/>
      <c r="QAC38" s="84"/>
      <c r="QAD38" s="84"/>
      <c r="QAE38" s="84"/>
      <c r="QAF38" s="84"/>
      <c r="QAG38" s="84"/>
      <c r="QAH38" s="84"/>
      <c r="QAI38" s="84"/>
      <c r="QAJ38" s="84"/>
      <c r="QAK38" s="84"/>
      <c r="QAL38" s="84"/>
      <c r="QAM38" s="84"/>
      <c r="QAN38" s="84"/>
      <c r="QAO38" s="84"/>
      <c r="QAP38" s="84"/>
      <c r="QAQ38" s="84"/>
      <c r="QAR38" s="84"/>
      <c r="QAS38" s="84"/>
      <c r="QAT38" s="84"/>
      <c r="QAU38" s="84"/>
      <c r="QAV38" s="84"/>
      <c r="QAW38" s="84"/>
      <c r="QAX38" s="84"/>
      <c r="QAY38" s="84"/>
      <c r="QAZ38" s="84"/>
      <c r="QBA38" s="84"/>
      <c r="QBB38" s="84"/>
      <c r="QBC38" s="84"/>
      <c r="QBD38" s="84"/>
      <c r="QBE38" s="84"/>
      <c r="QBF38" s="84"/>
      <c r="QBG38" s="84"/>
      <c r="QBH38" s="84"/>
      <c r="QBI38" s="84"/>
      <c r="QBJ38" s="84"/>
      <c r="QBK38" s="84"/>
      <c r="QBL38" s="84"/>
      <c r="QBM38" s="84"/>
      <c r="QBN38" s="84"/>
      <c r="QBO38" s="84"/>
      <c r="QBP38" s="84"/>
      <c r="QBQ38" s="84"/>
      <c r="QBR38" s="84"/>
      <c r="QBS38" s="84"/>
      <c r="QBT38" s="84"/>
      <c r="QBU38" s="84"/>
      <c r="QBV38" s="84"/>
      <c r="QBW38" s="84"/>
      <c r="QBX38" s="84"/>
      <c r="QBY38" s="84"/>
      <c r="QBZ38" s="84"/>
      <c r="QCA38" s="84"/>
      <c r="QCB38" s="84"/>
      <c r="QCC38" s="84"/>
      <c r="QCD38" s="84"/>
      <c r="QCE38" s="84"/>
      <c r="QCF38" s="84"/>
      <c r="QCG38" s="84"/>
      <c r="QCH38" s="84"/>
      <c r="QCI38" s="84"/>
      <c r="QCJ38" s="84"/>
      <c r="QCK38" s="84"/>
      <c r="QCL38" s="84"/>
      <c r="QCM38" s="84"/>
      <c r="QCN38" s="84"/>
      <c r="QCO38" s="84"/>
      <c r="QCP38" s="84"/>
      <c r="QCQ38" s="84"/>
      <c r="QCR38" s="84"/>
      <c r="QCS38" s="84"/>
      <c r="QCT38" s="84"/>
      <c r="QCU38" s="84"/>
      <c r="QCV38" s="84"/>
      <c r="QCW38" s="84"/>
      <c r="QCX38" s="84"/>
      <c r="QCY38" s="84"/>
      <c r="QCZ38" s="84"/>
      <c r="QDA38" s="84"/>
      <c r="QDB38" s="84"/>
      <c r="QDC38" s="84"/>
      <c r="QDD38" s="84"/>
      <c r="QDE38" s="84"/>
      <c r="QDF38" s="84"/>
      <c r="QDG38" s="84"/>
      <c r="QDH38" s="84"/>
      <c r="QDI38" s="84"/>
      <c r="QDJ38" s="84"/>
      <c r="QDK38" s="84"/>
      <c r="QDL38" s="84"/>
      <c r="QDM38" s="84"/>
      <c r="QDN38" s="84"/>
      <c r="QDO38" s="84"/>
      <c r="QDP38" s="84"/>
      <c r="QDQ38" s="84"/>
      <c r="QDR38" s="84"/>
      <c r="QDS38" s="84"/>
      <c r="QDT38" s="84"/>
      <c r="QDU38" s="84"/>
      <c r="QDV38" s="84"/>
      <c r="QDW38" s="84"/>
      <c r="QDX38" s="84"/>
      <c r="QDY38" s="84"/>
      <c r="QDZ38" s="84"/>
      <c r="QEA38" s="84"/>
      <c r="QEB38" s="84"/>
      <c r="QEC38" s="84"/>
      <c r="QED38" s="84"/>
      <c r="QEE38" s="84"/>
      <c r="QEF38" s="84"/>
      <c r="QEG38" s="84"/>
      <c r="QEH38" s="84"/>
      <c r="QEI38" s="84"/>
      <c r="QEJ38" s="84"/>
      <c r="QEK38" s="84"/>
      <c r="QEL38" s="84"/>
      <c r="QEM38" s="84"/>
      <c r="QEN38" s="84"/>
      <c r="QEO38" s="84"/>
      <c r="QEP38" s="84"/>
      <c r="QEQ38" s="84"/>
      <c r="QER38" s="84"/>
      <c r="QES38" s="84"/>
      <c r="QET38" s="84"/>
      <c r="QEU38" s="84"/>
      <c r="QEV38" s="84"/>
      <c r="QEW38" s="84"/>
      <c r="QEX38" s="84"/>
      <c r="QEY38" s="84"/>
      <c r="QEZ38" s="84"/>
      <c r="QFA38" s="84"/>
      <c r="QFB38" s="84"/>
      <c r="QFC38" s="84"/>
      <c r="QFD38" s="84"/>
      <c r="QFE38" s="84"/>
      <c r="QFF38" s="84"/>
      <c r="QFG38" s="84"/>
      <c r="QFH38" s="84"/>
      <c r="QFI38" s="84"/>
      <c r="QFJ38" s="84"/>
      <c r="QFK38" s="84"/>
      <c r="QFL38" s="84"/>
      <c r="QFM38" s="84"/>
      <c r="QFN38" s="84"/>
      <c r="QFO38" s="84"/>
      <c r="QFP38" s="84"/>
      <c r="QFQ38" s="84"/>
      <c r="QFR38" s="84"/>
      <c r="QFS38" s="84"/>
      <c r="QFT38" s="84"/>
      <c r="QFU38" s="84"/>
      <c r="QFV38" s="84"/>
      <c r="QFW38" s="84"/>
      <c r="QFX38" s="84"/>
      <c r="QFY38" s="84"/>
      <c r="QFZ38" s="84"/>
      <c r="QGA38" s="84"/>
      <c r="QGB38" s="84"/>
      <c r="QGC38" s="84"/>
      <c r="QGD38" s="84"/>
      <c r="QGE38" s="84"/>
      <c r="QGF38" s="84"/>
      <c r="QGG38" s="84"/>
      <c r="QGH38" s="84"/>
      <c r="QGI38" s="84"/>
      <c r="QGJ38" s="84"/>
      <c r="QGK38" s="84"/>
      <c r="QGL38" s="84"/>
      <c r="QGM38" s="84"/>
      <c r="QGN38" s="84"/>
      <c r="QGO38" s="84"/>
      <c r="QGP38" s="84"/>
      <c r="QGQ38" s="84"/>
      <c r="QGR38" s="84"/>
      <c r="QGS38" s="84"/>
      <c r="QGT38" s="84"/>
      <c r="QGU38" s="84"/>
      <c r="QGV38" s="84"/>
      <c r="QGW38" s="84"/>
      <c r="QGX38" s="84"/>
      <c r="QGY38" s="84"/>
      <c r="QGZ38" s="84"/>
      <c r="QHA38" s="84"/>
      <c r="QHB38" s="84"/>
      <c r="QHC38" s="84"/>
      <c r="QHD38" s="84"/>
      <c r="QHE38" s="84"/>
      <c r="QHF38" s="84"/>
      <c r="QHG38" s="84"/>
      <c r="QHH38" s="84"/>
      <c r="QHI38" s="84"/>
      <c r="QHJ38" s="84"/>
      <c r="QHK38" s="84"/>
      <c r="QHL38" s="84"/>
      <c r="QHM38" s="84"/>
      <c r="QHN38" s="84"/>
      <c r="QHO38" s="84"/>
      <c r="QHP38" s="84"/>
      <c r="QHQ38" s="84"/>
      <c r="QHR38" s="84"/>
      <c r="QHS38" s="84"/>
      <c r="QHT38" s="84"/>
      <c r="QHU38" s="84"/>
      <c r="QHV38" s="84"/>
      <c r="QHW38" s="84"/>
      <c r="QHX38" s="84"/>
      <c r="QHY38" s="84"/>
      <c r="QHZ38" s="84"/>
      <c r="QIA38" s="84"/>
      <c r="QIB38" s="84"/>
      <c r="QIC38" s="84"/>
      <c r="QID38" s="84"/>
      <c r="QIE38" s="84"/>
      <c r="QIF38" s="84"/>
      <c r="QIG38" s="84"/>
      <c r="QIH38" s="84"/>
      <c r="QII38" s="84"/>
      <c r="QIJ38" s="84"/>
      <c r="QIK38" s="84"/>
      <c r="QIL38" s="84"/>
      <c r="QIM38" s="84"/>
      <c r="QIN38" s="84"/>
      <c r="QIO38" s="84"/>
      <c r="QIP38" s="84"/>
      <c r="QIQ38" s="84"/>
      <c r="QIR38" s="84"/>
      <c r="QIS38" s="84"/>
      <c r="QIT38" s="84"/>
      <c r="QIU38" s="84"/>
      <c r="QIV38" s="84"/>
      <c r="QIW38" s="84"/>
      <c r="QIX38" s="84"/>
      <c r="QIY38" s="84"/>
      <c r="QIZ38" s="84"/>
      <c r="QJA38" s="84"/>
      <c r="QJB38" s="84"/>
      <c r="QJC38" s="84"/>
      <c r="QJD38" s="84"/>
      <c r="QJE38" s="84"/>
      <c r="QJF38" s="84"/>
      <c r="QJG38" s="84"/>
      <c r="QJH38" s="84"/>
      <c r="QJI38" s="84"/>
      <c r="QJJ38" s="84"/>
      <c r="QJK38" s="84"/>
      <c r="QJL38" s="84"/>
      <c r="QJM38" s="84"/>
      <c r="QJN38" s="84"/>
      <c r="QJO38" s="84"/>
      <c r="QJP38" s="84"/>
      <c r="QJQ38" s="84"/>
      <c r="QJR38" s="84"/>
      <c r="QJS38" s="84"/>
      <c r="QJT38" s="84"/>
      <c r="QJU38" s="84"/>
      <c r="QJV38" s="84"/>
      <c r="QJW38" s="84"/>
      <c r="QJX38" s="84"/>
      <c r="QJY38" s="84"/>
      <c r="QJZ38" s="84"/>
      <c r="QKA38" s="84"/>
      <c r="QKB38" s="84"/>
      <c r="QKC38" s="84"/>
      <c r="QKD38" s="84"/>
      <c r="QKE38" s="84"/>
      <c r="QKF38" s="84"/>
      <c r="QKG38" s="84"/>
      <c r="QKH38" s="84"/>
      <c r="QKI38" s="84"/>
      <c r="QKJ38" s="84"/>
      <c r="QKK38" s="84"/>
      <c r="QKL38" s="84"/>
      <c r="QKM38" s="84"/>
      <c r="QKN38" s="84"/>
      <c r="QKO38" s="84"/>
      <c r="QKP38" s="84"/>
      <c r="QKQ38" s="84"/>
      <c r="QKR38" s="84"/>
      <c r="QKS38" s="84"/>
      <c r="QKT38" s="84"/>
      <c r="QKU38" s="84"/>
      <c r="QKV38" s="84"/>
      <c r="QKW38" s="84"/>
      <c r="QKX38" s="84"/>
      <c r="QKY38" s="84"/>
      <c r="QKZ38" s="84"/>
      <c r="QLA38" s="84"/>
      <c r="QLB38" s="84"/>
      <c r="QLC38" s="84"/>
      <c r="QLD38" s="84"/>
      <c r="QLE38" s="84"/>
      <c r="QLF38" s="84"/>
      <c r="QLG38" s="84"/>
      <c r="QLH38" s="84"/>
      <c r="QLI38" s="84"/>
      <c r="QLJ38" s="84"/>
      <c r="QLK38" s="84"/>
      <c r="QLL38" s="84"/>
      <c r="QLM38" s="84"/>
      <c r="QLN38" s="84"/>
      <c r="QLO38" s="84"/>
      <c r="QLP38" s="84"/>
      <c r="QLQ38" s="84"/>
      <c r="QLR38" s="84"/>
      <c r="QLS38" s="84"/>
      <c r="QLT38" s="84"/>
      <c r="QLU38" s="84"/>
      <c r="QLV38" s="84"/>
      <c r="QLW38" s="84"/>
      <c r="QLX38" s="84"/>
      <c r="QLY38" s="84"/>
      <c r="QLZ38" s="84"/>
      <c r="QMA38" s="84"/>
      <c r="QMB38" s="84"/>
      <c r="QMC38" s="84"/>
      <c r="QMD38" s="84"/>
      <c r="QME38" s="84"/>
      <c r="QMF38" s="84"/>
      <c r="QMG38" s="84"/>
      <c r="QMH38" s="84"/>
      <c r="QMI38" s="84"/>
      <c r="QMJ38" s="84"/>
      <c r="QMK38" s="84"/>
      <c r="QML38" s="84"/>
      <c r="QMM38" s="84"/>
      <c r="QMN38" s="84"/>
      <c r="QMO38" s="84"/>
      <c r="QMP38" s="84"/>
      <c r="QMQ38" s="84"/>
      <c r="QMR38" s="84"/>
      <c r="QMS38" s="84"/>
      <c r="QMT38" s="84"/>
      <c r="QMU38" s="84"/>
      <c r="QMV38" s="84"/>
      <c r="QMW38" s="84"/>
      <c r="QMX38" s="84"/>
      <c r="QMY38" s="84"/>
      <c r="QMZ38" s="84"/>
      <c r="QNA38" s="84"/>
      <c r="QNB38" s="84"/>
      <c r="QNC38" s="84"/>
      <c r="QND38" s="84"/>
      <c r="QNE38" s="84"/>
      <c r="QNF38" s="84"/>
      <c r="QNG38" s="84"/>
      <c r="QNH38" s="84"/>
      <c r="QNI38" s="84"/>
      <c r="QNJ38" s="84"/>
      <c r="QNK38" s="84"/>
      <c r="QNL38" s="84"/>
      <c r="QNM38" s="84"/>
      <c r="QNN38" s="84"/>
      <c r="QNO38" s="84"/>
      <c r="QNP38" s="84"/>
      <c r="QNQ38" s="84"/>
      <c r="QNR38" s="84"/>
      <c r="QNS38" s="84"/>
      <c r="QNT38" s="84"/>
      <c r="QNU38" s="84"/>
      <c r="QNV38" s="84"/>
      <c r="QNW38" s="84"/>
      <c r="QNX38" s="84"/>
      <c r="QNY38" s="84"/>
      <c r="QNZ38" s="84"/>
      <c r="QOA38" s="84"/>
      <c r="QOB38" s="84"/>
      <c r="QOC38" s="84"/>
      <c r="QOD38" s="84"/>
      <c r="QOE38" s="84"/>
      <c r="QOF38" s="84"/>
      <c r="QOG38" s="84"/>
      <c r="QOH38" s="84"/>
      <c r="QOI38" s="84"/>
      <c r="QOJ38" s="84"/>
      <c r="QOK38" s="84"/>
      <c r="QOL38" s="84"/>
      <c r="QOM38" s="84"/>
      <c r="QON38" s="84"/>
      <c r="QOO38" s="84"/>
      <c r="QOP38" s="84"/>
      <c r="QOQ38" s="84"/>
      <c r="QOR38" s="84"/>
      <c r="QOS38" s="84"/>
      <c r="QOT38" s="84"/>
      <c r="QOU38" s="84"/>
      <c r="QOV38" s="84"/>
      <c r="QOW38" s="84"/>
      <c r="QOX38" s="84"/>
      <c r="QOY38" s="84"/>
      <c r="QOZ38" s="84"/>
      <c r="QPA38" s="84"/>
      <c r="QPB38" s="84"/>
      <c r="QPC38" s="84"/>
      <c r="QPD38" s="84"/>
      <c r="QPE38" s="84"/>
      <c r="QPF38" s="84"/>
      <c r="QPG38" s="84"/>
      <c r="QPH38" s="84"/>
      <c r="QPI38" s="84"/>
      <c r="QPJ38" s="84"/>
      <c r="QPK38" s="84"/>
      <c r="QPL38" s="84"/>
      <c r="QPM38" s="84"/>
      <c r="QPN38" s="84"/>
      <c r="QPO38" s="84"/>
      <c r="QPP38" s="84"/>
      <c r="QPQ38" s="84"/>
      <c r="QPR38" s="84"/>
      <c r="QPS38" s="84"/>
      <c r="QPT38" s="84"/>
      <c r="QPU38" s="84"/>
      <c r="QPV38" s="84"/>
      <c r="QPW38" s="84"/>
      <c r="QPX38" s="84"/>
      <c r="QPY38" s="84"/>
      <c r="QPZ38" s="84"/>
      <c r="QQA38" s="84"/>
      <c r="QQB38" s="84"/>
      <c r="QQC38" s="84"/>
      <c r="QQD38" s="84"/>
      <c r="QQE38" s="84"/>
      <c r="QQF38" s="84"/>
      <c r="QQG38" s="84"/>
      <c r="QQH38" s="84"/>
      <c r="QQI38" s="84"/>
      <c r="QQJ38" s="84"/>
      <c r="QQK38" s="84"/>
      <c r="QQL38" s="84"/>
      <c r="QQM38" s="84"/>
      <c r="QQN38" s="84"/>
      <c r="QQO38" s="84"/>
      <c r="QQP38" s="84"/>
      <c r="QQQ38" s="84"/>
      <c r="QQR38" s="84"/>
      <c r="QQS38" s="84"/>
      <c r="QQT38" s="84"/>
      <c r="QQU38" s="84"/>
      <c r="QQV38" s="84"/>
      <c r="QQW38" s="84"/>
      <c r="QQX38" s="84"/>
      <c r="QQY38" s="84"/>
      <c r="QQZ38" s="84"/>
      <c r="QRA38" s="84"/>
      <c r="QRB38" s="84"/>
      <c r="QRC38" s="84"/>
      <c r="QRD38" s="84"/>
      <c r="QRE38" s="84"/>
      <c r="QRF38" s="84"/>
      <c r="QRG38" s="84"/>
      <c r="QRH38" s="84"/>
      <c r="QRI38" s="84"/>
      <c r="QRJ38" s="84"/>
      <c r="QRK38" s="84"/>
      <c r="QRL38" s="84"/>
      <c r="QRM38" s="84"/>
      <c r="QRN38" s="84"/>
      <c r="QRO38" s="84"/>
      <c r="QRP38" s="84"/>
      <c r="QRQ38" s="84"/>
      <c r="QRR38" s="84"/>
      <c r="QRS38" s="84"/>
      <c r="QRT38" s="84"/>
      <c r="QRU38" s="84"/>
      <c r="QRV38" s="84"/>
      <c r="QRW38" s="84"/>
      <c r="QRX38" s="84"/>
      <c r="QRY38" s="84"/>
      <c r="QRZ38" s="84"/>
      <c r="QSA38" s="84"/>
      <c r="QSB38" s="84"/>
      <c r="QSC38" s="84"/>
      <c r="QSD38" s="84"/>
      <c r="QSE38" s="84"/>
      <c r="QSF38" s="84"/>
      <c r="QSG38" s="84"/>
      <c r="QSH38" s="84"/>
      <c r="QSI38" s="84"/>
      <c r="QSJ38" s="84"/>
      <c r="QSK38" s="84"/>
      <c r="QSL38" s="84"/>
      <c r="QSM38" s="84"/>
      <c r="QSN38" s="84"/>
      <c r="QSO38" s="84"/>
      <c r="QSP38" s="84"/>
      <c r="QSQ38" s="84"/>
      <c r="QSR38" s="84"/>
      <c r="QSS38" s="84"/>
      <c r="QST38" s="84"/>
      <c r="QSU38" s="84"/>
      <c r="QSV38" s="84"/>
      <c r="QSW38" s="84"/>
      <c r="QSX38" s="84"/>
      <c r="QSY38" s="84"/>
      <c r="QSZ38" s="84"/>
      <c r="QTA38" s="84"/>
      <c r="QTB38" s="84"/>
      <c r="QTC38" s="84"/>
      <c r="QTD38" s="84"/>
      <c r="QTE38" s="84"/>
      <c r="QTF38" s="84"/>
      <c r="QTG38" s="84"/>
      <c r="QTH38" s="84"/>
      <c r="QTI38" s="84"/>
      <c r="QTJ38" s="84"/>
      <c r="QTK38" s="84"/>
      <c r="QTL38" s="84"/>
      <c r="QTM38" s="84"/>
      <c r="QTN38" s="84"/>
      <c r="QTO38" s="84"/>
      <c r="QTP38" s="84"/>
      <c r="QTQ38" s="84"/>
      <c r="QTR38" s="84"/>
      <c r="QTS38" s="84"/>
      <c r="QTT38" s="84"/>
      <c r="QTU38" s="84"/>
      <c r="QTV38" s="84"/>
      <c r="QTW38" s="84"/>
      <c r="QTX38" s="84"/>
      <c r="QTY38" s="84"/>
      <c r="QTZ38" s="84"/>
      <c r="QUA38" s="84"/>
      <c r="QUB38" s="84"/>
      <c r="QUC38" s="84"/>
      <c r="QUD38" s="84"/>
      <c r="QUE38" s="84"/>
      <c r="QUF38" s="84"/>
      <c r="QUG38" s="84"/>
      <c r="QUH38" s="84"/>
      <c r="QUI38" s="84"/>
      <c r="QUJ38" s="84"/>
      <c r="QUK38" s="84"/>
      <c r="QUL38" s="84"/>
      <c r="QUM38" s="84"/>
      <c r="QUN38" s="84"/>
      <c r="QUO38" s="84"/>
      <c r="QUP38" s="84"/>
      <c r="QUQ38" s="84"/>
      <c r="QUR38" s="84"/>
      <c r="QUS38" s="84"/>
      <c r="QUT38" s="84"/>
      <c r="QUU38" s="84"/>
      <c r="QUV38" s="84"/>
      <c r="QUW38" s="84"/>
      <c r="QUX38" s="84"/>
      <c r="QUY38" s="84"/>
      <c r="QUZ38" s="84"/>
      <c r="QVA38" s="84"/>
      <c r="QVB38" s="84"/>
      <c r="QVC38" s="84"/>
      <c r="QVD38" s="84"/>
      <c r="QVE38" s="84"/>
      <c r="QVF38" s="84"/>
      <c r="QVG38" s="84"/>
      <c r="QVH38" s="84"/>
      <c r="QVI38" s="84"/>
      <c r="QVJ38" s="84"/>
      <c r="QVK38" s="84"/>
      <c r="QVL38" s="84"/>
      <c r="QVM38" s="84"/>
      <c r="QVN38" s="84"/>
      <c r="QVO38" s="84"/>
      <c r="QVP38" s="84"/>
      <c r="QVQ38" s="84"/>
      <c r="QVR38" s="84"/>
      <c r="QVS38" s="84"/>
      <c r="QVT38" s="84"/>
      <c r="QVU38" s="84"/>
      <c r="QVV38" s="84"/>
      <c r="QVW38" s="84"/>
      <c r="QVX38" s="84"/>
      <c r="QVY38" s="84"/>
      <c r="QVZ38" s="84"/>
      <c r="QWA38" s="84"/>
      <c r="QWB38" s="84"/>
      <c r="QWC38" s="84"/>
      <c r="QWD38" s="84"/>
      <c r="QWE38" s="84"/>
      <c r="QWF38" s="84"/>
      <c r="QWG38" s="84"/>
      <c r="QWH38" s="84"/>
      <c r="QWI38" s="84"/>
      <c r="QWJ38" s="84"/>
      <c r="QWK38" s="84"/>
      <c r="QWL38" s="84"/>
      <c r="QWM38" s="84"/>
      <c r="QWN38" s="84"/>
      <c r="QWO38" s="84"/>
      <c r="QWP38" s="84"/>
      <c r="QWQ38" s="84"/>
      <c r="QWR38" s="84"/>
      <c r="QWS38" s="84"/>
      <c r="QWT38" s="84"/>
      <c r="QWU38" s="84"/>
      <c r="QWV38" s="84"/>
      <c r="QWW38" s="84"/>
      <c r="QWX38" s="84"/>
      <c r="QWY38" s="84"/>
      <c r="QWZ38" s="84"/>
      <c r="QXA38" s="84"/>
      <c r="QXB38" s="84"/>
      <c r="QXC38" s="84"/>
      <c r="QXD38" s="84"/>
      <c r="QXE38" s="84"/>
      <c r="QXF38" s="84"/>
      <c r="QXG38" s="84"/>
      <c r="QXH38" s="84"/>
      <c r="QXI38" s="84"/>
      <c r="QXJ38" s="84"/>
      <c r="QXK38" s="84"/>
      <c r="QXL38" s="84"/>
      <c r="QXM38" s="84"/>
      <c r="QXN38" s="84"/>
      <c r="QXO38" s="84"/>
      <c r="QXP38" s="84"/>
      <c r="QXQ38" s="84"/>
      <c r="QXR38" s="84"/>
      <c r="QXS38" s="84"/>
      <c r="QXT38" s="84"/>
      <c r="QXU38" s="84"/>
      <c r="QXV38" s="84"/>
      <c r="QXW38" s="84"/>
      <c r="QXX38" s="84"/>
      <c r="QXY38" s="84"/>
      <c r="QXZ38" s="84"/>
      <c r="QYA38" s="84"/>
      <c r="QYB38" s="84"/>
      <c r="QYC38" s="84"/>
      <c r="QYD38" s="84"/>
      <c r="QYE38" s="84"/>
      <c r="QYF38" s="84"/>
      <c r="QYG38" s="84"/>
      <c r="QYH38" s="84"/>
      <c r="QYI38" s="84"/>
      <c r="QYJ38" s="84"/>
      <c r="QYK38" s="84"/>
      <c r="QYL38" s="84"/>
      <c r="QYM38" s="84"/>
      <c r="QYN38" s="84"/>
      <c r="QYO38" s="84"/>
      <c r="QYP38" s="84"/>
      <c r="QYQ38" s="84"/>
      <c r="QYR38" s="84"/>
      <c r="QYS38" s="84"/>
      <c r="QYT38" s="84"/>
      <c r="QYU38" s="84"/>
      <c r="QYV38" s="84"/>
      <c r="QYW38" s="84"/>
      <c r="QYX38" s="84"/>
      <c r="QYY38" s="84"/>
      <c r="QYZ38" s="84"/>
      <c r="QZA38" s="84"/>
      <c r="QZB38" s="84"/>
      <c r="QZC38" s="84"/>
      <c r="QZD38" s="84"/>
      <c r="QZE38" s="84"/>
      <c r="QZF38" s="84"/>
      <c r="QZG38" s="84"/>
      <c r="QZH38" s="84"/>
      <c r="QZI38" s="84"/>
      <c r="QZJ38" s="84"/>
      <c r="QZK38" s="84"/>
      <c r="QZL38" s="84"/>
      <c r="QZM38" s="84"/>
      <c r="QZN38" s="84"/>
      <c r="QZO38" s="84"/>
      <c r="QZP38" s="84"/>
      <c r="QZQ38" s="84"/>
      <c r="QZR38" s="84"/>
      <c r="QZS38" s="84"/>
      <c r="QZT38" s="84"/>
      <c r="QZU38" s="84"/>
      <c r="QZV38" s="84"/>
      <c r="QZW38" s="84"/>
      <c r="QZX38" s="84"/>
      <c r="QZY38" s="84"/>
      <c r="QZZ38" s="84"/>
      <c r="RAA38" s="84"/>
      <c r="RAB38" s="84"/>
      <c r="RAC38" s="84"/>
      <c r="RAD38" s="84"/>
      <c r="RAE38" s="84"/>
      <c r="RAF38" s="84"/>
      <c r="RAG38" s="84"/>
      <c r="RAH38" s="84"/>
      <c r="RAI38" s="84"/>
      <c r="RAJ38" s="84"/>
      <c r="RAK38" s="84"/>
      <c r="RAL38" s="84"/>
      <c r="RAM38" s="84"/>
      <c r="RAN38" s="84"/>
      <c r="RAO38" s="84"/>
      <c r="RAP38" s="84"/>
      <c r="RAQ38" s="84"/>
      <c r="RAR38" s="84"/>
      <c r="RAS38" s="84"/>
      <c r="RAT38" s="84"/>
      <c r="RAU38" s="84"/>
      <c r="RAV38" s="84"/>
      <c r="RAW38" s="84"/>
      <c r="RAX38" s="84"/>
      <c r="RAY38" s="84"/>
      <c r="RAZ38" s="84"/>
      <c r="RBA38" s="84"/>
      <c r="RBB38" s="84"/>
      <c r="RBC38" s="84"/>
      <c r="RBD38" s="84"/>
      <c r="RBE38" s="84"/>
      <c r="RBF38" s="84"/>
      <c r="RBG38" s="84"/>
      <c r="RBH38" s="84"/>
      <c r="RBI38" s="84"/>
      <c r="RBJ38" s="84"/>
      <c r="RBK38" s="84"/>
      <c r="RBL38" s="84"/>
      <c r="RBM38" s="84"/>
      <c r="RBN38" s="84"/>
      <c r="RBO38" s="84"/>
      <c r="RBP38" s="84"/>
      <c r="RBQ38" s="84"/>
      <c r="RBR38" s="84"/>
      <c r="RBS38" s="84"/>
      <c r="RBT38" s="84"/>
      <c r="RBU38" s="84"/>
      <c r="RBV38" s="84"/>
      <c r="RBW38" s="84"/>
      <c r="RBX38" s="84"/>
      <c r="RBY38" s="84"/>
      <c r="RBZ38" s="84"/>
      <c r="RCA38" s="84"/>
      <c r="RCB38" s="84"/>
      <c r="RCC38" s="84"/>
      <c r="RCD38" s="84"/>
      <c r="RCE38" s="84"/>
      <c r="RCF38" s="84"/>
      <c r="RCG38" s="84"/>
      <c r="RCH38" s="84"/>
      <c r="RCI38" s="84"/>
      <c r="RCJ38" s="84"/>
      <c r="RCK38" s="84"/>
      <c r="RCL38" s="84"/>
      <c r="RCM38" s="84"/>
      <c r="RCN38" s="84"/>
      <c r="RCO38" s="84"/>
      <c r="RCP38" s="84"/>
      <c r="RCQ38" s="84"/>
      <c r="RCR38" s="84"/>
      <c r="RCS38" s="84"/>
      <c r="RCT38" s="84"/>
      <c r="RCU38" s="84"/>
      <c r="RCV38" s="84"/>
      <c r="RCW38" s="84"/>
      <c r="RCX38" s="84"/>
      <c r="RCY38" s="84"/>
      <c r="RCZ38" s="84"/>
      <c r="RDA38" s="84"/>
      <c r="RDB38" s="84"/>
      <c r="RDC38" s="84"/>
      <c r="RDD38" s="84"/>
      <c r="RDE38" s="84"/>
      <c r="RDF38" s="84"/>
      <c r="RDG38" s="84"/>
      <c r="RDH38" s="84"/>
      <c r="RDI38" s="84"/>
      <c r="RDJ38" s="84"/>
      <c r="RDK38" s="84"/>
      <c r="RDL38" s="84"/>
      <c r="RDM38" s="84"/>
      <c r="RDN38" s="84"/>
      <c r="RDO38" s="84"/>
      <c r="RDP38" s="84"/>
      <c r="RDQ38" s="84"/>
      <c r="RDR38" s="84"/>
      <c r="RDS38" s="84"/>
      <c r="RDT38" s="84"/>
      <c r="RDU38" s="84"/>
      <c r="RDV38" s="84"/>
      <c r="RDW38" s="84"/>
      <c r="RDX38" s="84"/>
      <c r="RDY38" s="84"/>
      <c r="RDZ38" s="84"/>
      <c r="REA38" s="84"/>
      <c r="REB38" s="84"/>
      <c r="REC38" s="84"/>
      <c r="RED38" s="84"/>
      <c r="REE38" s="84"/>
      <c r="REF38" s="84"/>
      <c r="REG38" s="84"/>
      <c r="REH38" s="84"/>
      <c r="REI38" s="84"/>
      <c r="REJ38" s="84"/>
      <c r="REK38" s="84"/>
      <c r="REL38" s="84"/>
      <c r="REM38" s="84"/>
      <c r="REN38" s="84"/>
      <c r="REO38" s="84"/>
      <c r="REP38" s="84"/>
      <c r="REQ38" s="84"/>
      <c r="RER38" s="84"/>
      <c r="RES38" s="84"/>
      <c r="RET38" s="84"/>
      <c r="REU38" s="84"/>
      <c r="REV38" s="84"/>
      <c r="REW38" s="84"/>
      <c r="REX38" s="84"/>
      <c r="REY38" s="84"/>
      <c r="REZ38" s="84"/>
      <c r="RFA38" s="84"/>
      <c r="RFB38" s="84"/>
      <c r="RFC38" s="84"/>
      <c r="RFD38" s="84"/>
      <c r="RFE38" s="84"/>
      <c r="RFF38" s="84"/>
      <c r="RFG38" s="84"/>
      <c r="RFH38" s="84"/>
      <c r="RFI38" s="84"/>
      <c r="RFJ38" s="84"/>
      <c r="RFK38" s="84"/>
      <c r="RFL38" s="84"/>
      <c r="RFM38" s="84"/>
      <c r="RFN38" s="84"/>
      <c r="RFO38" s="84"/>
      <c r="RFP38" s="84"/>
      <c r="RFQ38" s="84"/>
      <c r="RFR38" s="84"/>
      <c r="RFS38" s="84"/>
      <c r="RFT38" s="84"/>
      <c r="RFU38" s="84"/>
      <c r="RFV38" s="84"/>
      <c r="RFW38" s="84"/>
      <c r="RFX38" s="84"/>
      <c r="RFY38" s="84"/>
      <c r="RFZ38" s="84"/>
      <c r="RGA38" s="84"/>
      <c r="RGB38" s="84"/>
      <c r="RGC38" s="84"/>
      <c r="RGD38" s="84"/>
      <c r="RGE38" s="84"/>
      <c r="RGF38" s="84"/>
      <c r="RGG38" s="84"/>
      <c r="RGH38" s="84"/>
      <c r="RGI38" s="84"/>
      <c r="RGJ38" s="84"/>
      <c r="RGK38" s="84"/>
      <c r="RGL38" s="84"/>
      <c r="RGM38" s="84"/>
      <c r="RGN38" s="84"/>
      <c r="RGO38" s="84"/>
      <c r="RGP38" s="84"/>
      <c r="RGQ38" s="84"/>
      <c r="RGR38" s="84"/>
      <c r="RGS38" s="84"/>
      <c r="RGT38" s="84"/>
      <c r="RGU38" s="84"/>
      <c r="RGV38" s="84"/>
      <c r="RGW38" s="84"/>
      <c r="RGX38" s="84"/>
      <c r="RGY38" s="84"/>
      <c r="RGZ38" s="84"/>
      <c r="RHA38" s="84"/>
      <c r="RHB38" s="84"/>
      <c r="RHC38" s="84"/>
      <c r="RHD38" s="84"/>
      <c r="RHE38" s="84"/>
      <c r="RHF38" s="84"/>
      <c r="RHG38" s="84"/>
      <c r="RHH38" s="84"/>
      <c r="RHI38" s="84"/>
      <c r="RHJ38" s="84"/>
      <c r="RHK38" s="84"/>
      <c r="RHL38" s="84"/>
      <c r="RHM38" s="84"/>
      <c r="RHN38" s="84"/>
      <c r="RHO38" s="84"/>
      <c r="RHP38" s="84"/>
      <c r="RHQ38" s="84"/>
      <c r="RHR38" s="84"/>
      <c r="RHS38" s="84"/>
      <c r="RHT38" s="84"/>
      <c r="RHU38" s="84"/>
      <c r="RHV38" s="84"/>
      <c r="RHW38" s="84"/>
      <c r="RHX38" s="84"/>
      <c r="RHY38" s="84"/>
      <c r="RHZ38" s="84"/>
      <c r="RIA38" s="84"/>
      <c r="RIB38" s="84"/>
      <c r="RIC38" s="84"/>
      <c r="RID38" s="84"/>
      <c r="RIE38" s="84"/>
      <c r="RIF38" s="84"/>
      <c r="RIG38" s="84"/>
      <c r="RIH38" s="84"/>
      <c r="RII38" s="84"/>
      <c r="RIJ38" s="84"/>
      <c r="RIK38" s="84"/>
      <c r="RIL38" s="84"/>
      <c r="RIM38" s="84"/>
      <c r="RIN38" s="84"/>
      <c r="RIO38" s="84"/>
      <c r="RIP38" s="84"/>
      <c r="RIQ38" s="84"/>
      <c r="RIR38" s="84"/>
      <c r="RIS38" s="84"/>
      <c r="RIT38" s="84"/>
      <c r="RIU38" s="84"/>
      <c r="RIV38" s="84"/>
      <c r="RIW38" s="84"/>
      <c r="RIX38" s="84"/>
      <c r="RIY38" s="84"/>
      <c r="RIZ38" s="84"/>
      <c r="RJA38" s="84"/>
      <c r="RJB38" s="84"/>
      <c r="RJC38" s="84"/>
      <c r="RJD38" s="84"/>
      <c r="RJE38" s="84"/>
      <c r="RJF38" s="84"/>
      <c r="RJG38" s="84"/>
      <c r="RJH38" s="84"/>
      <c r="RJI38" s="84"/>
      <c r="RJJ38" s="84"/>
      <c r="RJK38" s="84"/>
      <c r="RJL38" s="84"/>
      <c r="RJM38" s="84"/>
      <c r="RJN38" s="84"/>
      <c r="RJO38" s="84"/>
      <c r="RJP38" s="84"/>
      <c r="RJQ38" s="84"/>
      <c r="RJR38" s="84"/>
      <c r="RJS38" s="84"/>
      <c r="RJT38" s="84"/>
      <c r="RJU38" s="84"/>
      <c r="RJV38" s="84"/>
      <c r="RJW38" s="84"/>
      <c r="RJX38" s="84"/>
      <c r="RJY38" s="84"/>
      <c r="RJZ38" s="84"/>
      <c r="RKA38" s="84"/>
      <c r="RKB38" s="84"/>
      <c r="RKC38" s="84"/>
      <c r="RKD38" s="84"/>
      <c r="RKE38" s="84"/>
      <c r="RKF38" s="84"/>
      <c r="RKG38" s="84"/>
      <c r="RKH38" s="84"/>
      <c r="RKI38" s="84"/>
      <c r="RKJ38" s="84"/>
      <c r="RKK38" s="84"/>
      <c r="RKL38" s="84"/>
      <c r="RKM38" s="84"/>
      <c r="RKN38" s="84"/>
      <c r="RKO38" s="84"/>
      <c r="RKP38" s="84"/>
      <c r="RKQ38" s="84"/>
      <c r="RKR38" s="84"/>
      <c r="RKS38" s="84"/>
      <c r="RKT38" s="84"/>
      <c r="RKU38" s="84"/>
      <c r="RKV38" s="84"/>
      <c r="RKW38" s="84"/>
      <c r="RKX38" s="84"/>
      <c r="RKY38" s="84"/>
      <c r="RKZ38" s="84"/>
      <c r="RLA38" s="84"/>
      <c r="RLB38" s="84"/>
      <c r="RLC38" s="84"/>
      <c r="RLD38" s="84"/>
      <c r="RLE38" s="84"/>
      <c r="RLF38" s="84"/>
      <c r="RLG38" s="84"/>
      <c r="RLH38" s="84"/>
      <c r="RLI38" s="84"/>
      <c r="RLJ38" s="84"/>
      <c r="RLK38" s="84"/>
      <c r="RLL38" s="84"/>
      <c r="RLM38" s="84"/>
      <c r="RLN38" s="84"/>
      <c r="RLO38" s="84"/>
      <c r="RLP38" s="84"/>
      <c r="RLQ38" s="84"/>
      <c r="RLR38" s="84"/>
      <c r="RLS38" s="84"/>
      <c r="RLT38" s="84"/>
      <c r="RLU38" s="84"/>
      <c r="RLV38" s="84"/>
      <c r="RLW38" s="84"/>
      <c r="RLX38" s="84"/>
      <c r="RLY38" s="84"/>
      <c r="RLZ38" s="84"/>
      <c r="RMA38" s="84"/>
      <c r="RMB38" s="84"/>
      <c r="RMC38" s="84"/>
      <c r="RMD38" s="84"/>
      <c r="RME38" s="84"/>
      <c r="RMF38" s="84"/>
      <c r="RMG38" s="84"/>
      <c r="RMH38" s="84"/>
      <c r="RMI38" s="84"/>
      <c r="RMJ38" s="84"/>
      <c r="RMK38" s="84"/>
      <c r="RML38" s="84"/>
      <c r="RMM38" s="84"/>
      <c r="RMN38" s="84"/>
      <c r="RMO38" s="84"/>
      <c r="RMP38" s="84"/>
      <c r="RMQ38" s="84"/>
      <c r="RMR38" s="84"/>
      <c r="RMS38" s="84"/>
      <c r="RMT38" s="84"/>
      <c r="RMU38" s="84"/>
      <c r="RMV38" s="84"/>
      <c r="RMW38" s="84"/>
      <c r="RMX38" s="84"/>
      <c r="RMY38" s="84"/>
      <c r="RMZ38" s="84"/>
      <c r="RNA38" s="84"/>
      <c r="RNB38" s="84"/>
      <c r="RNC38" s="84"/>
      <c r="RND38" s="84"/>
      <c r="RNE38" s="84"/>
      <c r="RNF38" s="84"/>
      <c r="RNG38" s="84"/>
      <c r="RNH38" s="84"/>
      <c r="RNI38" s="84"/>
      <c r="RNJ38" s="84"/>
      <c r="RNK38" s="84"/>
      <c r="RNL38" s="84"/>
      <c r="RNM38" s="84"/>
      <c r="RNN38" s="84"/>
      <c r="RNO38" s="84"/>
      <c r="RNP38" s="84"/>
      <c r="RNQ38" s="84"/>
      <c r="RNR38" s="84"/>
      <c r="RNS38" s="84"/>
      <c r="RNT38" s="84"/>
      <c r="RNU38" s="84"/>
      <c r="RNV38" s="84"/>
      <c r="RNW38" s="84"/>
      <c r="RNX38" s="84"/>
      <c r="RNY38" s="84"/>
      <c r="RNZ38" s="84"/>
      <c r="ROA38" s="84"/>
      <c r="ROB38" s="84"/>
      <c r="ROC38" s="84"/>
      <c r="ROD38" s="84"/>
      <c r="ROE38" s="84"/>
      <c r="ROF38" s="84"/>
      <c r="ROG38" s="84"/>
      <c r="ROH38" s="84"/>
      <c r="ROI38" s="84"/>
      <c r="ROJ38" s="84"/>
      <c r="ROK38" s="84"/>
      <c r="ROL38" s="84"/>
      <c r="ROM38" s="84"/>
      <c r="RON38" s="84"/>
      <c r="ROO38" s="84"/>
      <c r="ROP38" s="84"/>
      <c r="ROQ38" s="84"/>
      <c r="ROR38" s="84"/>
      <c r="ROS38" s="84"/>
      <c r="ROT38" s="84"/>
      <c r="ROU38" s="84"/>
      <c r="ROV38" s="84"/>
      <c r="ROW38" s="84"/>
      <c r="ROX38" s="84"/>
      <c r="ROY38" s="84"/>
      <c r="ROZ38" s="84"/>
      <c r="RPA38" s="84"/>
      <c r="RPB38" s="84"/>
      <c r="RPC38" s="84"/>
      <c r="RPD38" s="84"/>
      <c r="RPE38" s="84"/>
      <c r="RPF38" s="84"/>
      <c r="RPG38" s="84"/>
      <c r="RPH38" s="84"/>
      <c r="RPI38" s="84"/>
      <c r="RPJ38" s="84"/>
      <c r="RPK38" s="84"/>
      <c r="RPL38" s="84"/>
      <c r="RPM38" s="84"/>
      <c r="RPN38" s="84"/>
      <c r="RPO38" s="84"/>
      <c r="RPP38" s="84"/>
      <c r="RPQ38" s="84"/>
      <c r="RPR38" s="84"/>
      <c r="RPS38" s="84"/>
      <c r="RPT38" s="84"/>
      <c r="RPU38" s="84"/>
      <c r="RPV38" s="84"/>
      <c r="RPW38" s="84"/>
      <c r="RPX38" s="84"/>
      <c r="RPY38" s="84"/>
      <c r="RPZ38" s="84"/>
      <c r="RQA38" s="84"/>
      <c r="RQB38" s="84"/>
      <c r="RQC38" s="84"/>
      <c r="RQD38" s="84"/>
      <c r="RQE38" s="84"/>
      <c r="RQF38" s="84"/>
      <c r="RQG38" s="84"/>
      <c r="RQH38" s="84"/>
      <c r="RQI38" s="84"/>
      <c r="RQJ38" s="84"/>
      <c r="RQK38" s="84"/>
      <c r="RQL38" s="84"/>
      <c r="RQM38" s="84"/>
      <c r="RQN38" s="84"/>
      <c r="RQO38" s="84"/>
      <c r="RQP38" s="84"/>
      <c r="RQQ38" s="84"/>
      <c r="RQR38" s="84"/>
      <c r="RQS38" s="84"/>
      <c r="RQT38" s="84"/>
      <c r="RQU38" s="84"/>
      <c r="RQV38" s="84"/>
      <c r="RQW38" s="84"/>
      <c r="RQX38" s="84"/>
      <c r="RQY38" s="84"/>
      <c r="RQZ38" s="84"/>
      <c r="RRA38" s="84"/>
      <c r="RRB38" s="84"/>
      <c r="RRC38" s="84"/>
      <c r="RRD38" s="84"/>
      <c r="RRE38" s="84"/>
      <c r="RRF38" s="84"/>
      <c r="RRG38" s="84"/>
      <c r="RRH38" s="84"/>
      <c r="RRI38" s="84"/>
      <c r="RRJ38" s="84"/>
      <c r="RRK38" s="84"/>
      <c r="RRL38" s="84"/>
      <c r="RRM38" s="84"/>
      <c r="RRN38" s="84"/>
      <c r="RRO38" s="84"/>
      <c r="RRP38" s="84"/>
      <c r="RRQ38" s="84"/>
      <c r="RRR38" s="84"/>
      <c r="RRS38" s="84"/>
      <c r="RRT38" s="84"/>
      <c r="RRU38" s="84"/>
      <c r="RRV38" s="84"/>
      <c r="RRW38" s="84"/>
      <c r="RRX38" s="84"/>
      <c r="RRY38" s="84"/>
      <c r="RRZ38" s="84"/>
      <c r="RSA38" s="84"/>
      <c r="RSB38" s="84"/>
      <c r="RSC38" s="84"/>
      <c r="RSD38" s="84"/>
      <c r="RSE38" s="84"/>
      <c r="RSF38" s="84"/>
      <c r="RSG38" s="84"/>
      <c r="RSH38" s="84"/>
      <c r="RSI38" s="84"/>
      <c r="RSJ38" s="84"/>
      <c r="RSK38" s="84"/>
      <c r="RSL38" s="84"/>
      <c r="RSM38" s="84"/>
      <c r="RSN38" s="84"/>
      <c r="RSO38" s="84"/>
      <c r="RSP38" s="84"/>
      <c r="RSQ38" s="84"/>
      <c r="RSR38" s="84"/>
      <c r="RSS38" s="84"/>
      <c r="RST38" s="84"/>
      <c r="RSU38" s="84"/>
      <c r="RSV38" s="84"/>
      <c r="RSW38" s="84"/>
      <c r="RSX38" s="84"/>
      <c r="RSY38" s="84"/>
      <c r="RSZ38" s="84"/>
      <c r="RTA38" s="84"/>
      <c r="RTB38" s="84"/>
      <c r="RTC38" s="84"/>
      <c r="RTD38" s="84"/>
      <c r="RTE38" s="84"/>
      <c r="RTF38" s="84"/>
      <c r="RTG38" s="84"/>
      <c r="RTH38" s="84"/>
      <c r="RTI38" s="84"/>
      <c r="RTJ38" s="84"/>
      <c r="RTK38" s="84"/>
      <c r="RTL38" s="84"/>
      <c r="RTM38" s="84"/>
      <c r="RTN38" s="84"/>
      <c r="RTO38" s="84"/>
      <c r="RTP38" s="84"/>
      <c r="RTQ38" s="84"/>
      <c r="RTR38" s="84"/>
      <c r="RTS38" s="84"/>
      <c r="RTT38" s="84"/>
      <c r="RTU38" s="84"/>
      <c r="RTV38" s="84"/>
      <c r="RTW38" s="84"/>
      <c r="RTX38" s="84"/>
      <c r="RTY38" s="84"/>
      <c r="RTZ38" s="84"/>
      <c r="RUA38" s="84"/>
      <c r="RUB38" s="84"/>
      <c r="RUC38" s="84"/>
      <c r="RUD38" s="84"/>
      <c r="RUE38" s="84"/>
      <c r="RUF38" s="84"/>
      <c r="RUG38" s="84"/>
      <c r="RUH38" s="84"/>
      <c r="RUI38" s="84"/>
      <c r="RUJ38" s="84"/>
      <c r="RUK38" s="84"/>
      <c r="RUL38" s="84"/>
      <c r="RUM38" s="84"/>
      <c r="RUN38" s="84"/>
      <c r="RUO38" s="84"/>
      <c r="RUP38" s="84"/>
      <c r="RUQ38" s="84"/>
      <c r="RUR38" s="84"/>
      <c r="RUS38" s="84"/>
      <c r="RUT38" s="84"/>
      <c r="RUU38" s="84"/>
      <c r="RUV38" s="84"/>
      <c r="RUW38" s="84"/>
      <c r="RUX38" s="84"/>
      <c r="RUY38" s="84"/>
      <c r="RUZ38" s="84"/>
      <c r="RVA38" s="84"/>
      <c r="RVB38" s="84"/>
      <c r="RVC38" s="84"/>
      <c r="RVD38" s="84"/>
      <c r="RVE38" s="84"/>
      <c r="RVF38" s="84"/>
      <c r="RVG38" s="84"/>
      <c r="RVH38" s="84"/>
      <c r="RVI38" s="84"/>
      <c r="RVJ38" s="84"/>
      <c r="RVK38" s="84"/>
      <c r="RVL38" s="84"/>
      <c r="RVM38" s="84"/>
      <c r="RVN38" s="84"/>
      <c r="RVO38" s="84"/>
      <c r="RVP38" s="84"/>
      <c r="RVQ38" s="84"/>
      <c r="RVR38" s="84"/>
      <c r="RVS38" s="84"/>
      <c r="RVT38" s="84"/>
      <c r="RVU38" s="84"/>
      <c r="RVV38" s="84"/>
      <c r="RVW38" s="84"/>
      <c r="RVX38" s="84"/>
      <c r="RVY38" s="84"/>
      <c r="RVZ38" s="84"/>
      <c r="RWA38" s="84"/>
      <c r="RWB38" s="84"/>
      <c r="RWC38" s="84"/>
      <c r="RWD38" s="84"/>
      <c r="RWE38" s="84"/>
      <c r="RWF38" s="84"/>
      <c r="RWG38" s="84"/>
      <c r="RWH38" s="84"/>
      <c r="RWI38" s="84"/>
      <c r="RWJ38" s="84"/>
      <c r="RWK38" s="84"/>
      <c r="RWL38" s="84"/>
      <c r="RWM38" s="84"/>
      <c r="RWN38" s="84"/>
      <c r="RWO38" s="84"/>
      <c r="RWP38" s="84"/>
      <c r="RWQ38" s="84"/>
      <c r="RWR38" s="84"/>
      <c r="RWS38" s="84"/>
      <c r="RWT38" s="84"/>
      <c r="RWU38" s="84"/>
      <c r="RWV38" s="84"/>
      <c r="RWW38" s="84"/>
      <c r="RWX38" s="84"/>
      <c r="RWY38" s="84"/>
      <c r="RWZ38" s="84"/>
      <c r="RXA38" s="84"/>
      <c r="RXB38" s="84"/>
      <c r="RXC38" s="84"/>
      <c r="RXD38" s="84"/>
      <c r="RXE38" s="84"/>
      <c r="RXF38" s="84"/>
      <c r="RXG38" s="84"/>
      <c r="RXH38" s="84"/>
      <c r="RXI38" s="84"/>
      <c r="RXJ38" s="84"/>
      <c r="RXK38" s="84"/>
      <c r="RXL38" s="84"/>
      <c r="RXM38" s="84"/>
      <c r="RXN38" s="84"/>
      <c r="RXO38" s="84"/>
      <c r="RXP38" s="84"/>
      <c r="RXQ38" s="84"/>
      <c r="RXR38" s="84"/>
      <c r="RXS38" s="84"/>
      <c r="RXT38" s="84"/>
      <c r="RXU38" s="84"/>
      <c r="RXV38" s="84"/>
      <c r="RXW38" s="84"/>
      <c r="RXX38" s="84"/>
      <c r="RXY38" s="84"/>
      <c r="RXZ38" s="84"/>
      <c r="RYA38" s="84"/>
      <c r="RYB38" s="84"/>
      <c r="RYC38" s="84"/>
      <c r="RYD38" s="84"/>
      <c r="RYE38" s="84"/>
      <c r="RYF38" s="84"/>
      <c r="RYG38" s="84"/>
      <c r="RYH38" s="84"/>
      <c r="RYI38" s="84"/>
      <c r="RYJ38" s="84"/>
      <c r="RYK38" s="84"/>
      <c r="RYL38" s="84"/>
      <c r="RYM38" s="84"/>
      <c r="RYN38" s="84"/>
      <c r="RYO38" s="84"/>
      <c r="RYP38" s="84"/>
      <c r="RYQ38" s="84"/>
      <c r="RYR38" s="84"/>
      <c r="RYS38" s="84"/>
      <c r="RYT38" s="84"/>
      <c r="RYU38" s="84"/>
      <c r="RYV38" s="84"/>
      <c r="RYW38" s="84"/>
      <c r="RYX38" s="84"/>
      <c r="RYY38" s="84"/>
      <c r="RYZ38" s="84"/>
      <c r="RZA38" s="84"/>
      <c r="RZB38" s="84"/>
      <c r="RZC38" s="84"/>
      <c r="RZD38" s="84"/>
      <c r="RZE38" s="84"/>
      <c r="RZF38" s="84"/>
      <c r="RZG38" s="84"/>
      <c r="RZH38" s="84"/>
      <c r="RZI38" s="84"/>
      <c r="RZJ38" s="84"/>
      <c r="RZK38" s="84"/>
      <c r="RZL38" s="84"/>
      <c r="RZM38" s="84"/>
      <c r="RZN38" s="84"/>
      <c r="RZO38" s="84"/>
      <c r="RZP38" s="84"/>
      <c r="RZQ38" s="84"/>
      <c r="RZR38" s="84"/>
      <c r="RZS38" s="84"/>
      <c r="RZT38" s="84"/>
      <c r="RZU38" s="84"/>
      <c r="RZV38" s="84"/>
      <c r="RZW38" s="84"/>
      <c r="RZX38" s="84"/>
      <c r="RZY38" s="84"/>
      <c r="RZZ38" s="84"/>
      <c r="SAA38" s="84"/>
      <c r="SAB38" s="84"/>
      <c r="SAC38" s="84"/>
      <c r="SAD38" s="84"/>
      <c r="SAE38" s="84"/>
      <c r="SAF38" s="84"/>
      <c r="SAG38" s="84"/>
      <c r="SAH38" s="84"/>
      <c r="SAI38" s="84"/>
      <c r="SAJ38" s="84"/>
      <c r="SAK38" s="84"/>
      <c r="SAL38" s="84"/>
      <c r="SAM38" s="84"/>
      <c r="SAN38" s="84"/>
      <c r="SAO38" s="84"/>
      <c r="SAP38" s="84"/>
      <c r="SAQ38" s="84"/>
      <c r="SAR38" s="84"/>
      <c r="SAS38" s="84"/>
      <c r="SAT38" s="84"/>
      <c r="SAU38" s="84"/>
      <c r="SAV38" s="84"/>
      <c r="SAW38" s="84"/>
      <c r="SAX38" s="84"/>
      <c r="SAY38" s="84"/>
      <c r="SAZ38" s="84"/>
      <c r="SBA38" s="84"/>
      <c r="SBB38" s="84"/>
      <c r="SBC38" s="84"/>
      <c r="SBD38" s="84"/>
      <c r="SBE38" s="84"/>
      <c r="SBF38" s="84"/>
      <c r="SBG38" s="84"/>
      <c r="SBH38" s="84"/>
      <c r="SBI38" s="84"/>
      <c r="SBJ38" s="84"/>
      <c r="SBK38" s="84"/>
      <c r="SBL38" s="84"/>
      <c r="SBM38" s="84"/>
      <c r="SBN38" s="84"/>
      <c r="SBO38" s="84"/>
      <c r="SBP38" s="84"/>
      <c r="SBQ38" s="84"/>
      <c r="SBR38" s="84"/>
      <c r="SBS38" s="84"/>
      <c r="SBT38" s="84"/>
      <c r="SBU38" s="84"/>
      <c r="SBV38" s="84"/>
      <c r="SBW38" s="84"/>
      <c r="SBX38" s="84"/>
      <c r="SBY38" s="84"/>
      <c r="SBZ38" s="84"/>
      <c r="SCA38" s="84"/>
      <c r="SCB38" s="84"/>
      <c r="SCC38" s="84"/>
      <c r="SCD38" s="84"/>
      <c r="SCE38" s="84"/>
      <c r="SCF38" s="84"/>
      <c r="SCG38" s="84"/>
      <c r="SCH38" s="84"/>
      <c r="SCI38" s="84"/>
      <c r="SCJ38" s="84"/>
      <c r="SCK38" s="84"/>
      <c r="SCL38" s="84"/>
      <c r="SCM38" s="84"/>
      <c r="SCN38" s="84"/>
      <c r="SCO38" s="84"/>
      <c r="SCP38" s="84"/>
      <c r="SCQ38" s="84"/>
      <c r="SCR38" s="84"/>
      <c r="SCS38" s="84"/>
      <c r="SCT38" s="84"/>
      <c r="SCU38" s="84"/>
      <c r="SCV38" s="84"/>
      <c r="SCW38" s="84"/>
      <c r="SCX38" s="84"/>
      <c r="SCY38" s="84"/>
      <c r="SCZ38" s="84"/>
      <c r="SDA38" s="84"/>
      <c r="SDB38" s="84"/>
      <c r="SDC38" s="84"/>
      <c r="SDD38" s="84"/>
      <c r="SDE38" s="84"/>
      <c r="SDF38" s="84"/>
      <c r="SDG38" s="84"/>
      <c r="SDH38" s="84"/>
      <c r="SDI38" s="84"/>
      <c r="SDJ38" s="84"/>
      <c r="SDK38" s="84"/>
      <c r="SDL38" s="84"/>
      <c r="SDM38" s="84"/>
      <c r="SDN38" s="84"/>
      <c r="SDO38" s="84"/>
      <c r="SDP38" s="84"/>
      <c r="SDQ38" s="84"/>
      <c r="SDR38" s="84"/>
      <c r="SDS38" s="84"/>
      <c r="SDT38" s="84"/>
      <c r="SDU38" s="84"/>
      <c r="SDV38" s="84"/>
      <c r="SDW38" s="84"/>
      <c r="SDX38" s="84"/>
      <c r="SDY38" s="84"/>
      <c r="SDZ38" s="84"/>
      <c r="SEA38" s="84"/>
      <c r="SEB38" s="84"/>
      <c r="SEC38" s="84"/>
      <c r="SED38" s="84"/>
      <c r="SEE38" s="84"/>
      <c r="SEF38" s="84"/>
      <c r="SEG38" s="84"/>
      <c r="SEH38" s="84"/>
      <c r="SEI38" s="84"/>
      <c r="SEJ38" s="84"/>
      <c r="SEK38" s="84"/>
      <c r="SEL38" s="84"/>
      <c r="SEM38" s="84"/>
      <c r="SEN38" s="84"/>
      <c r="SEO38" s="84"/>
      <c r="SEP38" s="84"/>
      <c r="SEQ38" s="84"/>
      <c r="SER38" s="84"/>
      <c r="SES38" s="84"/>
      <c r="SET38" s="84"/>
      <c r="SEU38" s="84"/>
      <c r="SEV38" s="84"/>
      <c r="SEW38" s="84"/>
      <c r="SEX38" s="84"/>
      <c r="SEY38" s="84"/>
      <c r="SEZ38" s="84"/>
      <c r="SFA38" s="84"/>
      <c r="SFB38" s="84"/>
      <c r="SFC38" s="84"/>
      <c r="SFD38" s="84"/>
      <c r="SFE38" s="84"/>
      <c r="SFF38" s="84"/>
      <c r="SFG38" s="84"/>
      <c r="SFH38" s="84"/>
      <c r="SFI38" s="84"/>
      <c r="SFJ38" s="84"/>
      <c r="SFK38" s="84"/>
      <c r="SFL38" s="84"/>
      <c r="SFM38" s="84"/>
      <c r="SFN38" s="84"/>
      <c r="SFO38" s="84"/>
      <c r="SFP38" s="84"/>
      <c r="SFQ38" s="84"/>
      <c r="SFR38" s="84"/>
      <c r="SFS38" s="84"/>
      <c r="SFT38" s="84"/>
      <c r="SFU38" s="84"/>
      <c r="SFV38" s="84"/>
      <c r="SFW38" s="84"/>
      <c r="SFX38" s="84"/>
      <c r="SFY38" s="84"/>
      <c r="SFZ38" s="84"/>
      <c r="SGA38" s="84"/>
      <c r="SGB38" s="84"/>
      <c r="SGC38" s="84"/>
      <c r="SGD38" s="84"/>
      <c r="SGE38" s="84"/>
      <c r="SGF38" s="84"/>
      <c r="SGG38" s="84"/>
      <c r="SGH38" s="84"/>
      <c r="SGI38" s="84"/>
      <c r="SGJ38" s="84"/>
      <c r="SGK38" s="84"/>
      <c r="SGL38" s="84"/>
      <c r="SGM38" s="84"/>
      <c r="SGN38" s="84"/>
      <c r="SGO38" s="84"/>
      <c r="SGP38" s="84"/>
      <c r="SGQ38" s="84"/>
      <c r="SGR38" s="84"/>
      <c r="SGS38" s="84"/>
      <c r="SGT38" s="84"/>
      <c r="SGU38" s="84"/>
      <c r="SGV38" s="84"/>
      <c r="SGW38" s="84"/>
      <c r="SGX38" s="84"/>
      <c r="SGY38" s="84"/>
      <c r="SGZ38" s="84"/>
      <c r="SHA38" s="84"/>
      <c r="SHB38" s="84"/>
      <c r="SHC38" s="84"/>
      <c r="SHD38" s="84"/>
      <c r="SHE38" s="84"/>
      <c r="SHF38" s="84"/>
      <c r="SHG38" s="84"/>
      <c r="SHH38" s="84"/>
      <c r="SHI38" s="84"/>
      <c r="SHJ38" s="84"/>
      <c r="SHK38" s="84"/>
      <c r="SHL38" s="84"/>
      <c r="SHM38" s="84"/>
      <c r="SHN38" s="84"/>
      <c r="SHO38" s="84"/>
      <c r="SHP38" s="84"/>
      <c r="SHQ38" s="84"/>
      <c r="SHR38" s="84"/>
      <c r="SHS38" s="84"/>
      <c r="SHT38" s="84"/>
      <c r="SHU38" s="84"/>
      <c r="SHV38" s="84"/>
      <c r="SHW38" s="84"/>
      <c r="SHX38" s="84"/>
      <c r="SHY38" s="84"/>
      <c r="SHZ38" s="84"/>
      <c r="SIA38" s="84"/>
      <c r="SIB38" s="84"/>
      <c r="SIC38" s="84"/>
      <c r="SID38" s="84"/>
      <c r="SIE38" s="84"/>
      <c r="SIF38" s="84"/>
      <c r="SIG38" s="84"/>
      <c r="SIH38" s="84"/>
      <c r="SII38" s="84"/>
      <c r="SIJ38" s="84"/>
      <c r="SIK38" s="84"/>
      <c r="SIL38" s="84"/>
      <c r="SIM38" s="84"/>
      <c r="SIN38" s="84"/>
      <c r="SIO38" s="84"/>
      <c r="SIP38" s="84"/>
      <c r="SIQ38" s="84"/>
      <c r="SIR38" s="84"/>
      <c r="SIS38" s="84"/>
      <c r="SIT38" s="84"/>
      <c r="SIU38" s="84"/>
      <c r="SIV38" s="84"/>
      <c r="SIW38" s="84"/>
      <c r="SIX38" s="84"/>
      <c r="SIY38" s="84"/>
      <c r="SIZ38" s="84"/>
      <c r="SJA38" s="84"/>
      <c r="SJB38" s="84"/>
      <c r="SJC38" s="84"/>
      <c r="SJD38" s="84"/>
      <c r="SJE38" s="84"/>
      <c r="SJF38" s="84"/>
      <c r="SJG38" s="84"/>
      <c r="SJH38" s="84"/>
      <c r="SJI38" s="84"/>
      <c r="SJJ38" s="84"/>
      <c r="SJK38" s="84"/>
      <c r="SJL38" s="84"/>
      <c r="SJM38" s="84"/>
      <c r="SJN38" s="84"/>
      <c r="SJO38" s="84"/>
      <c r="SJP38" s="84"/>
      <c r="SJQ38" s="84"/>
      <c r="SJR38" s="84"/>
      <c r="SJS38" s="84"/>
      <c r="SJT38" s="84"/>
      <c r="SJU38" s="84"/>
      <c r="SJV38" s="84"/>
      <c r="SJW38" s="84"/>
      <c r="SJX38" s="84"/>
      <c r="SJY38" s="84"/>
      <c r="SJZ38" s="84"/>
      <c r="SKA38" s="84"/>
      <c r="SKB38" s="84"/>
      <c r="SKC38" s="84"/>
      <c r="SKD38" s="84"/>
      <c r="SKE38" s="84"/>
      <c r="SKF38" s="84"/>
      <c r="SKG38" s="84"/>
      <c r="SKH38" s="84"/>
      <c r="SKI38" s="84"/>
      <c r="SKJ38" s="84"/>
      <c r="SKK38" s="84"/>
      <c r="SKL38" s="84"/>
      <c r="SKM38" s="84"/>
      <c r="SKN38" s="84"/>
      <c r="SKO38" s="84"/>
      <c r="SKP38" s="84"/>
      <c r="SKQ38" s="84"/>
      <c r="SKR38" s="84"/>
      <c r="SKS38" s="84"/>
      <c r="SKT38" s="84"/>
      <c r="SKU38" s="84"/>
      <c r="SKV38" s="84"/>
      <c r="SKW38" s="84"/>
      <c r="SKX38" s="84"/>
      <c r="SKY38" s="84"/>
      <c r="SKZ38" s="84"/>
      <c r="SLA38" s="84"/>
      <c r="SLB38" s="84"/>
      <c r="SLC38" s="84"/>
      <c r="SLD38" s="84"/>
      <c r="SLE38" s="84"/>
      <c r="SLF38" s="84"/>
      <c r="SLG38" s="84"/>
      <c r="SLH38" s="84"/>
      <c r="SLI38" s="84"/>
      <c r="SLJ38" s="84"/>
      <c r="SLK38" s="84"/>
      <c r="SLL38" s="84"/>
      <c r="SLM38" s="84"/>
      <c r="SLN38" s="84"/>
      <c r="SLO38" s="84"/>
      <c r="SLP38" s="84"/>
      <c r="SLQ38" s="84"/>
      <c r="SLR38" s="84"/>
      <c r="SLS38" s="84"/>
      <c r="SLT38" s="84"/>
      <c r="SLU38" s="84"/>
      <c r="SLV38" s="84"/>
      <c r="SLW38" s="84"/>
      <c r="SLX38" s="84"/>
      <c r="SLY38" s="84"/>
      <c r="SLZ38" s="84"/>
      <c r="SMA38" s="84"/>
      <c r="SMB38" s="84"/>
      <c r="SMC38" s="84"/>
      <c r="SMD38" s="84"/>
      <c r="SME38" s="84"/>
      <c r="SMF38" s="84"/>
      <c r="SMG38" s="84"/>
      <c r="SMH38" s="84"/>
      <c r="SMI38" s="84"/>
      <c r="SMJ38" s="84"/>
      <c r="SMK38" s="84"/>
      <c r="SML38" s="84"/>
      <c r="SMM38" s="84"/>
      <c r="SMN38" s="84"/>
      <c r="SMO38" s="84"/>
      <c r="SMP38" s="84"/>
      <c r="SMQ38" s="84"/>
      <c r="SMR38" s="84"/>
      <c r="SMS38" s="84"/>
      <c r="SMT38" s="84"/>
      <c r="SMU38" s="84"/>
      <c r="SMV38" s="84"/>
      <c r="SMW38" s="84"/>
      <c r="SMX38" s="84"/>
      <c r="SMY38" s="84"/>
      <c r="SMZ38" s="84"/>
      <c r="SNA38" s="84"/>
      <c r="SNB38" s="84"/>
      <c r="SNC38" s="84"/>
      <c r="SND38" s="84"/>
      <c r="SNE38" s="84"/>
      <c r="SNF38" s="84"/>
      <c r="SNG38" s="84"/>
      <c r="SNH38" s="84"/>
      <c r="SNI38" s="84"/>
      <c r="SNJ38" s="84"/>
      <c r="SNK38" s="84"/>
      <c r="SNL38" s="84"/>
      <c r="SNM38" s="84"/>
      <c r="SNN38" s="84"/>
      <c r="SNO38" s="84"/>
      <c r="SNP38" s="84"/>
      <c r="SNQ38" s="84"/>
      <c r="SNR38" s="84"/>
      <c r="SNS38" s="84"/>
      <c r="SNT38" s="84"/>
      <c r="SNU38" s="84"/>
      <c r="SNV38" s="84"/>
      <c r="SNW38" s="84"/>
      <c r="SNX38" s="84"/>
      <c r="SNY38" s="84"/>
      <c r="SNZ38" s="84"/>
      <c r="SOA38" s="84"/>
      <c r="SOB38" s="84"/>
      <c r="SOC38" s="84"/>
      <c r="SOD38" s="84"/>
      <c r="SOE38" s="84"/>
      <c r="SOF38" s="84"/>
      <c r="SOG38" s="84"/>
      <c r="SOH38" s="84"/>
      <c r="SOI38" s="84"/>
      <c r="SOJ38" s="84"/>
      <c r="SOK38" s="84"/>
      <c r="SOL38" s="84"/>
      <c r="SOM38" s="84"/>
      <c r="SON38" s="84"/>
      <c r="SOO38" s="84"/>
      <c r="SOP38" s="84"/>
      <c r="SOQ38" s="84"/>
      <c r="SOR38" s="84"/>
      <c r="SOS38" s="84"/>
      <c r="SOT38" s="84"/>
      <c r="SOU38" s="84"/>
      <c r="SOV38" s="84"/>
      <c r="SOW38" s="84"/>
      <c r="SOX38" s="84"/>
      <c r="SOY38" s="84"/>
      <c r="SOZ38" s="84"/>
      <c r="SPA38" s="84"/>
      <c r="SPB38" s="84"/>
      <c r="SPC38" s="84"/>
      <c r="SPD38" s="84"/>
      <c r="SPE38" s="84"/>
      <c r="SPF38" s="84"/>
      <c r="SPG38" s="84"/>
      <c r="SPH38" s="84"/>
      <c r="SPI38" s="84"/>
      <c r="SPJ38" s="84"/>
      <c r="SPK38" s="84"/>
      <c r="SPL38" s="84"/>
      <c r="SPM38" s="84"/>
      <c r="SPN38" s="84"/>
      <c r="SPO38" s="84"/>
      <c r="SPP38" s="84"/>
      <c r="SPQ38" s="84"/>
      <c r="SPR38" s="84"/>
      <c r="SPS38" s="84"/>
      <c r="SPT38" s="84"/>
      <c r="SPU38" s="84"/>
      <c r="SPV38" s="84"/>
      <c r="SPW38" s="84"/>
      <c r="SPX38" s="84"/>
      <c r="SPY38" s="84"/>
      <c r="SPZ38" s="84"/>
      <c r="SQA38" s="84"/>
      <c r="SQB38" s="84"/>
      <c r="SQC38" s="84"/>
      <c r="SQD38" s="84"/>
      <c r="SQE38" s="84"/>
      <c r="SQF38" s="84"/>
      <c r="SQG38" s="84"/>
      <c r="SQH38" s="84"/>
      <c r="SQI38" s="84"/>
      <c r="SQJ38" s="84"/>
      <c r="SQK38" s="84"/>
      <c r="SQL38" s="84"/>
      <c r="SQM38" s="84"/>
      <c r="SQN38" s="84"/>
      <c r="SQO38" s="84"/>
      <c r="SQP38" s="84"/>
      <c r="SQQ38" s="84"/>
      <c r="SQR38" s="84"/>
      <c r="SQS38" s="84"/>
      <c r="SQT38" s="84"/>
      <c r="SQU38" s="84"/>
      <c r="SQV38" s="84"/>
      <c r="SQW38" s="84"/>
      <c r="SQX38" s="84"/>
      <c r="SQY38" s="84"/>
      <c r="SQZ38" s="84"/>
      <c r="SRA38" s="84"/>
      <c r="SRB38" s="84"/>
      <c r="SRC38" s="84"/>
      <c r="SRD38" s="84"/>
      <c r="SRE38" s="84"/>
      <c r="SRF38" s="84"/>
      <c r="SRG38" s="84"/>
      <c r="SRH38" s="84"/>
      <c r="SRI38" s="84"/>
      <c r="SRJ38" s="84"/>
      <c r="SRK38" s="84"/>
      <c r="SRL38" s="84"/>
      <c r="SRM38" s="84"/>
      <c r="SRN38" s="84"/>
      <c r="SRO38" s="84"/>
      <c r="SRP38" s="84"/>
      <c r="SRQ38" s="84"/>
      <c r="SRR38" s="84"/>
      <c r="SRS38" s="84"/>
      <c r="SRT38" s="84"/>
      <c r="SRU38" s="84"/>
      <c r="SRV38" s="84"/>
      <c r="SRW38" s="84"/>
      <c r="SRX38" s="84"/>
      <c r="SRY38" s="84"/>
      <c r="SRZ38" s="84"/>
      <c r="SSA38" s="84"/>
      <c r="SSB38" s="84"/>
      <c r="SSC38" s="84"/>
      <c r="SSD38" s="84"/>
      <c r="SSE38" s="84"/>
      <c r="SSF38" s="84"/>
      <c r="SSG38" s="84"/>
      <c r="SSH38" s="84"/>
      <c r="SSI38" s="84"/>
      <c r="SSJ38" s="84"/>
      <c r="SSK38" s="84"/>
      <c r="SSL38" s="84"/>
      <c r="SSM38" s="84"/>
      <c r="SSN38" s="84"/>
      <c r="SSO38" s="84"/>
      <c r="SSP38" s="84"/>
      <c r="SSQ38" s="84"/>
      <c r="SSR38" s="84"/>
      <c r="SSS38" s="84"/>
      <c r="SST38" s="84"/>
      <c r="SSU38" s="84"/>
      <c r="SSV38" s="84"/>
      <c r="SSW38" s="84"/>
      <c r="SSX38" s="84"/>
      <c r="SSY38" s="84"/>
      <c r="SSZ38" s="84"/>
      <c r="STA38" s="84"/>
      <c r="STB38" s="84"/>
      <c r="STC38" s="84"/>
      <c r="STD38" s="84"/>
      <c r="STE38" s="84"/>
      <c r="STF38" s="84"/>
      <c r="STG38" s="84"/>
      <c r="STH38" s="84"/>
      <c r="STI38" s="84"/>
      <c r="STJ38" s="84"/>
      <c r="STK38" s="84"/>
      <c r="STL38" s="84"/>
      <c r="STM38" s="84"/>
      <c r="STN38" s="84"/>
      <c r="STO38" s="84"/>
      <c r="STP38" s="84"/>
      <c r="STQ38" s="84"/>
      <c r="STR38" s="84"/>
      <c r="STS38" s="84"/>
      <c r="STT38" s="84"/>
      <c r="STU38" s="84"/>
      <c r="STV38" s="84"/>
      <c r="STW38" s="84"/>
      <c r="STX38" s="84"/>
      <c r="STY38" s="84"/>
      <c r="STZ38" s="84"/>
      <c r="SUA38" s="84"/>
      <c r="SUB38" s="84"/>
      <c r="SUC38" s="84"/>
      <c r="SUD38" s="84"/>
      <c r="SUE38" s="84"/>
      <c r="SUF38" s="84"/>
      <c r="SUG38" s="84"/>
      <c r="SUH38" s="84"/>
      <c r="SUI38" s="84"/>
      <c r="SUJ38" s="84"/>
      <c r="SUK38" s="84"/>
      <c r="SUL38" s="84"/>
      <c r="SUM38" s="84"/>
      <c r="SUN38" s="84"/>
      <c r="SUO38" s="84"/>
      <c r="SUP38" s="84"/>
      <c r="SUQ38" s="84"/>
      <c r="SUR38" s="84"/>
      <c r="SUS38" s="84"/>
      <c r="SUT38" s="84"/>
      <c r="SUU38" s="84"/>
      <c r="SUV38" s="84"/>
      <c r="SUW38" s="84"/>
      <c r="SUX38" s="84"/>
      <c r="SUY38" s="84"/>
      <c r="SUZ38" s="84"/>
      <c r="SVA38" s="84"/>
      <c r="SVB38" s="84"/>
      <c r="SVC38" s="84"/>
      <c r="SVD38" s="84"/>
      <c r="SVE38" s="84"/>
      <c r="SVF38" s="84"/>
      <c r="SVG38" s="84"/>
      <c r="SVH38" s="84"/>
      <c r="SVI38" s="84"/>
      <c r="SVJ38" s="84"/>
      <c r="SVK38" s="84"/>
      <c r="SVL38" s="84"/>
      <c r="SVM38" s="84"/>
      <c r="SVN38" s="84"/>
      <c r="SVO38" s="84"/>
      <c r="SVP38" s="84"/>
      <c r="SVQ38" s="84"/>
      <c r="SVR38" s="84"/>
      <c r="SVS38" s="84"/>
      <c r="SVT38" s="84"/>
      <c r="SVU38" s="84"/>
      <c r="SVV38" s="84"/>
      <c r="SVW38" s="84"/>
      <c r="SVX38" s="84"/>
      <c r="SVY38" s="84"/>
      <c r="SVZ38" s="84"/>
      <c r="SWA38" s="84"/>
      <c r="SWB38" s="84"/>
      <c r="SWC38" s="84"/>
      <c r="SWD38" s="84"/>
      <c r="SWE38" s="84"/>
      <c r="SWF38" s="84"/>
      <c r="SWG38" s="84"/>
      <c r="SWH38" s="84"/>
      <c r="SWI38" s="84"/>
      <c r="SWJ38" s="84"/>
      <c r="SWK38" s="84"/>
      <c r="SWL38" s="84"/>
      <c r="SWM38" s="84"/>
      <c r="SWN38" s="84"/>
      <c r="SWO38" s="84"/>
      <c r="SWP38" s="84"/>
      <c r="SWQ38" s="84"/>
      <c r="SWR38" s="84"/>
      <c r="SWS38" s="84"/>
      <c r="SWT38" s="84"/>
      <c r="SWU38" s="84"/>
      <c r="SWV38" s="84"/>
      <c r="SWW38" s="84"/>
      <c r="SWX38" s="84"/>
      <c r="SWY38" s="84"/>
      <c r="SWZ38" s="84"/>
      <c r="SXA38" s="84"/>
      <c r="SXB38" s="84"/>
      <c r="SXC38" s="84"/>
      <c r="SXD38" s="84"/>
      <c r="SXE38" s="84"/>
      <c r="SXF38" s="84"/>
      <c r="SXG38" s="84"/>
      <c r="SXH38" s="84"/>
      <c r="SXI38" s="84"/>
      <c r="SXJ38" s="84"/>
      <c r="SXK38" s="84"/>
      <c r="SXL38" s="84"/>
      <c r="SXM38" s="84"/>
      <c r="SXN38" s="84"/>
      <c r="SXO38" s="84"/>
      <c r="SXP38" s="84"/>
      <c r="SXQ38" s="84"/>
      <c r="SXR38" s="84"/>
      <c r="SXS38" s="84"/>
      <c r="SXT38" s="84"/>
      <c r="SXU38" s="84"/>
      <c r="SXV38" s="84"/>
      <c r="SXW38" s="84"/>
      <c r="SXX38" s="84"/>
      <c r="SXY38" s="84"/>
      <c r="SXZ38" s="84"/>
      <c r="SYA38" s="84"/>
      <c r="SYB38" s="84"/>
      <c r="SYC38" s="84"/>
      <c r="SYD38" s="84"/>
      <c r="SYE38" s="84"/>
      <c r="SYF38" s="84"/>
      <c r="SYG38" s="84"/>
      <c r="SYH38" s="84"/>
      <c r="SYI38" s="84"/>
      <c r="SYJ38" s="84"/>
      <c r="SYK38" s="84"/>
      <c r="SYL38" s="84"/>
      <c r="SYM38" s="84"/>
      <c r="SYN38" s="84"/>
      <c r="SYO38" s="84"/>
      <c r="SYP38" s="84"/>
      <c r="SYQ38" s="84"/>
      <c r="SYR38" s="84"/>
      <c r="SYS38" s="84"/>
      <c r="SYT38" s="84"/>
      <c r="SYU38" s="84"/>
      <c r="SYV38" s="84"/>
      <c r="SYW38" s="84"/>
      <c r="SYX38" s="84"/>
      <c r="SYY38" s="84"/>
      <c r="SYZ38" s="84"/>
      <c r="SZA38" s="84"/>
      <c r="SZB38" s="84"/>
      <c r="SZC38" s="84"/>
      <c r="SZD38" s="84"/>
      <c r="SZE38" s="84"/>
      <c r="SZF38" s="84"/>
      <c r="SZG38" s="84"/>
      <c r="SZH38" s="84"/>
      <c r="SZI38" s="84"/>
      <c r="SZJ38" s="84"/>
      <c r="SZK38" s="84"/>
      <c r="SZL38" s="84"/>
      <c r="SZM38" s="84"/>
      <c r="SZN38" s="84"/>
      <c r="SZO38" s="84"/>
      <c r="SZP38" s="84"/>
      <c r="SZQ38" s="84"/>
      <c r="SZR38" s="84"/>
      <c r="SZS38" s="84"/>
      <c r="SZT38" s="84"/>
      <c r="SZU38" s="84"/>
      <c r="SZV38" s="84"/>
      <c r="SZW38" s="84"/>
      <c r="SZX38" s="84"/>
      <c r="SZY38" s="84"/>
      <c r="SZZ38" s="84"/>
      <c r="TAA38" s="84"/>
      <c r="TAB38" s="84"/>
      <c r="TAC38" s="84"/>
      <c r="TAD38" s="84"/>
      <c r="TAE38" s="84"/>
      <c r="TAF38" s="84"/>
      <c r="TAG38" s="84"/>
      <c r="TAH38" s="84"/>
      <c r="TAI38" s="84"/>
      <c r="TAJ38" s="84"/>
      <c r="TAK38" s="84"/>
      <c r="TAL38" s="84"/>
      <c r="TAM38" s="84"/>
      <c r="TAN38" s="84"/>
      <c r="TAO38" s="84"/>
      <c r="TAP38" s="84"/>
      <c r="TAQ38" s="84"/>
      <c r="TAR38" s="84"/>
      <c r="TAS38" s="84"/>
      <c r="TAT38" s="84"/>
      <c r="TAU38" s="84"/>
      <c r="TAV38" s="84"/>
      <c r="TAW38" s="84"/>
      <c r="TAX38" s="84"/>
      <c r="TAY38" s="84"/>
      <c r="TAZ38" s="84"/>
      <c r="TBA38" s="84"/>
      <c r="TBB38" s="84"/>
      <c r="TBC38" s="84"/>
      <c r="TBD38" s="84"/>
      <c r="TBE38" s="84"/>
      <c r="TBF38" s="84"/>
      <c r="TBG38" s="84"/>
      <c r="TBH38" s="84"/>
      <c r="TBI38" s="84"/>
      <c r="TBJ38" s="84"/>
      <c r="TBK38" s="84"/>
      <c r="TBL38" s="84"/>
      <c r="TBM38" s="84"/>
      <c r="TBN38" s="84"/>
      <c r="TBO38" s="84"/>
      <c r="TBP38" s="84"/>
      <c r="TBQ38" s="84"/>
      <c r="TBR38" s="84"/>
      <c r="TBS38" s="84"/>
      <c r="TBT38" s="84"/>
      <c r="TBU38" s="84"/>
      <c r="TBV38" s="84"/>
      <c r="TBW38" s="84"/>
      <c r="TBX38" s="84"/>
      <c r="TBY38" s="84"/>
      <c r="TBZ38" s="84"/>
      <c r="TCA38" s="84"/>
      <c r="TCB38" s="84"/>
      <c r="TCC38" s="84"/>
      <c r="TCD38" s="84"/>
      <c r="TCE38" s="84"/>
      <c r="TCF38" s="84"/>
      <c r="TCG38" s="84"/>
      <c r="TCH38" s="84"/>
      <c r="TCI38" s="84"/>
      <c r="TCJ38" s="84"/>
      <c r="TCK38" s="84"/>
      <c r="TCL38" s="84"/>
      <c r="TCM38" s="84"/>
      <c r="TCN38" s="84"/>
      <c r="TCO38" s="84"/>
      <c r="TCP38" s="84"/>
      <c r="TCQ38" s="84"/>
      <c r="TCR38" s="84"/>
      <c r="TCS38" s="84"/>
      <c r="TCT38" s="84"/>
      <c r="TCU38" s="84"/>
      <c r="TCV38" s="84"/>
      <c r="TCW38" s="84"/>
      <c r="TCX38" s="84"/>
      <c r="TCY38" s="84"/>
      <c r="TCZ38" s="84"/>
      <c r="TDA38" s="84"/>
      <c r="TDB38" s="84"/>
      <c r="TDC38" s="84"/>
      <c r="TDD38" s="84"/>
      <c r="TDE38" s="84"/>
      <c r="TDF38" s="84"/>
      <c r="TDG38" s="84"/>
      <c r="TDH38" s="84"/>
      <c r="TDI38" s="84"/>
      <c r="TDJ38" s="84"/>
      <c r="TDK38" s="84"/>
      <c r="TDL38" s="84"/>
      <c r="TDM38" s="84"/>
      <c r="TDN38" s="84"/>
      <c r="TDO38" s="84"/>
      <c r="TDP38" s="84"/>
      <c r="TDQ38" s="84"/>
      <c r="TDR38" s="84"/>
      <c r="TDS38" s="84"/>
      <c r="TDT38" s="84"/>
      <c r="TDU38" s="84"/>
      <c r="TDV38" s="84"/>
      <c r="TDW38" s="84"/>
      <c r="TDX38" s="84"/>
      <c r="TDY38" s="84"/>
      <c r="TDZ38" s="84"/>
      <c r="TEA38" s="84"/>
      <c r="TEB38" s="84"/>
      <c r="TEC38" s="84"/>
      <c r="TED38" s="84"/>
      <c r="TEE38" s="84"/>
      <c r="TEF38" s="84"/>
      <c r="TEG38" s="84"/>
      <c r="TEH38" s="84"/>
      <c r="TEI38" s="84"/>
      <c r="TEJ38" s="84"/>
      <c r="TEK38" s="84"/>
      <c r="TEL38" s="84"/>
      <c r="TEM38" s="84"/>
      <c r="TEN38" s="84"/>
      <c r="TEO38" s="84"/>
      <c r="TEP38" s="84"/>
      <c r="TEQ38" s="84"/>
      <c r="TER38" s="84"/>
      <c r="TES38" s="84"/>
      <c r="TET38" s="84"/>
      <c r="TEU38" s="84"/>
      <c r="TEV38" s="84"/>
      <c r="TEW38" s="84"/>
      <c r="TEX38" s="84"/>
      <c r="TEY38" s="84"/>
      <c r="TEZ38" s="84"/>
      <c r="TFA38" s="84"/>
      <c r="TFB38" s="84"/>
      <c r="TFC38" s="84"/>
      <c r="TFD38" s="84"/>
      <c r="TFE38" s="84"/>
      <c r="TFF38" s="84"/>
      <c r="TFG38" s="84"/>
      <c r="TFH38" s="84"/>
      <c r="TFI38" s="84"/>
      <c r="TFJ38" s="84"/>
      <c r="TFK38" s="84"/>
      <c r="TFL38" s="84"/>
      <c r="TFM38" s="84"/>
      <c r="TFN38" s="84"/>
      <c r="TFO38" s="84"/>
      <c r="TFP38" s="84"/>
      <c r="TFQ38" s="84"/>
      <c r="TFR38" s="84"/>
      <c r="TFS38" s="84"/>
      <c r="TFT38" s="84"/>
      <c r="TFU38" s="84"/>
      <c r="TFV38" s="84"/>
      <c r="TFW38" s="84"/>
      <c r="TFX38" s="84"/>
      <c r="TFY38" s="84"/>
      <c r="TFZ38" s="84"/>
      <c r="TGA38" s="84"/>
      <c r="TGB38" s="84"/>
      <c r="TGC38" s="84"/>
      <c r="TGD38" s="84"/>
      <c r="TGE38" s="84"/>
      <c r="TGF38" s="84"/>
      <c r="TGG38" s="84"/>
      <c r="TGH38" s="84"/>
      <c r="TGI38" s="84"/>
      <c r="TGJ38" s="84"/>
      <c r="TGK38" s="84"/>
      <c r="TGL38" s="84"/>
      <c r="TGM38" s="84"/>
      <c r="TGN38" s="84"/>
      <c r="TGO38" s="84"/>
      <c r="TGP38" s="84"/>
      <c r="TGQ38" s="84"/>
      <c r="TGR38" s="84"/>
      <c r="TGS38" s="84"/>
      <c r="TGT38" s="84"/>
      <c r="TGU38" s="84"/>
      <c r="TGV38" s="84"/>
      <c r="TGW38" s="84"/>
      <c r="TGX38" s="84"/>
      <c r="TGY38" s="84"/>
      <c r="TGZ38" s="84"/>
      <c r="THA38" s="84"/>
      <c r="THB38" s="84"/>
      <c r="THC38" s="84"/>
      <c r="THD38" s="84"/>
      <c r="THE38" s="84"/>
      <c r="THF38" s="84"/>
      <c r="THG38" s="84"/>
      <c r="THH38" s="84"/>
      <c r="THI38" s="84"/>
      <c r="THJ38" s="84"/>
      <c r="THK38" s="84"/>
      <c r="THL38" s="84"/>
      <c r="THM38" s="84"/>
      <c r="THN38" s="84"/>
      <c r="THO38" s="84"/>
      <c r="THP38" s="84"/>
      <c r="THQ38" s="84"/>
      <c r="THR38" s="84"/>
      <c r="THS38" s="84"/>
      <c r="THT38" s="84"/>
      <c r="THU38" s="84"/>
      <c r="THV38" s="84"/>
      <c r="THW38" s="84"/>
      <c r="THX38" s="84"/>
      <c r="THY38" s="84"/>
      <c r="THZ38" s="84"/>
      <c r="TIA38" s="84"/>
      <c r="TIB38" s="84"/>
      <c r="TIC38" s="84"/>
      <c r="TID38" s="84"/>
      <c r="TIE38" s="84"/>
      <c r="TIF38" s="84"/>
      <c r="TIG38" s="84"/>
      <c r="TIH38" s="84"/>
      <c r="TII38" s="84"/>
      <c r="TIJ38" s="84"/>
      <c r="TIK38" s="84"/>
      <c r="TIL38" s="84"/>
      <c r="TIM38" s="84"/>
      <c r="TIN38" s="84"/>
      <c r="TIO38" s="84"/>
      <c r="TIP38" s="84"/>
      <c r="TIQ38" s="84"/>
      <c r="TIR38" s="84"/>
      <c r="TIS38" s="84"/>
      <c r="TIT38" s="84"/>
      <c r="TIU38" s="84"/>
      <c r="TIV38" s="84"/>
      <c r="TIW38" s="84"/>
      <c r="TIX38" s="84"/>
      <c r="TIY38" s="84"/>
      <c r="TIZ38" s="84"/>
      <c r="TJA38" s="84"/>
      <c r="TJB38" s="84"/>
      <c r="TJC38" s="84"/>
      <c r="TJD38" s="84"/>
      <c r="TJE38" s="84"/>
      <c r="TJF38" s="84"/>
      <c r="TJG38" s="84"/>
      <c r="TJH38" s="84"/>
      <c r="TJI38" s="84"/>
      <c r="TJJ38" s="84"/>
      <c r="TJK38" s="84"/>
      <c r="TJL38" s="84"/>
      <c r="TJM38" s="84"/>
      <c r="TJN38" s="84"/>
      <c r="TJO38" s="84"/>
      <c r="TJP38" s="84"/>
      <c r="TJQ38" s="84"/>
      <c r="TJR38" s="84"/>
      <c r="TJS38" s="84"/>
      <c r="TJT38" s="84"/>
      <c r="TJU38" s="84"/>
      <c r="TJV38" s="84"/>
      <c r="TJW38" s="84"/>
      <c r="TJX38" s="84"/>
      <c r="TJY38" s="84"/>
      <c r="TJZ38" s="84"/>
      <c r="TKA38" s="84"/>
      <c r="TKB38" s="84"/>
      <c r="TKC38" s="84"/>
      <c r="TKD38" s="84"/>
      <c r="TKE38" s="84"/>
      <c r="TKF38" s="84"/>
      <c r="TKG38" s="84"/>
      <c r="TKH38" s="84"/>
      <c r="TKI38" s="84"/>
      <c r="TKJ38" s="84"/>
      <c r="TKK38" s="84"/>
      <c r="TKL38" s="84"/>
      <c r="TKM38" s="84"/>
      <c r="TKN38" s="84"/>
      <c r="TKO38" s="84"/>
      <c r="TKP38" s="84"/>
      <c r="TKQ38" s="84"/>
      <c r="TKR38" s="84"/>
      <c r="TKS38" s="84"/>
      <c r="TKT38" s="84"/>
      <c r="TKU38" s="84"/>
      <c r="TKV38" s="84"/>
      <c r="TKW38" s="84"/>
      <c r="TKX38" s="84"/>
      <c r="TKY38" s="84"/>
      <c r="TKZ38" s="84"/>
      <c r="TLA38" s="84"/>
      <c r="TLB38" s="84"/>
      <c r="TLC38" s="84"/>
      <c r="TLD38" s="84"/>
      <c r="TLE38" s="84"/>
      <c r="TLF38" s="84"/>
      <c r="TLG38" s="84"/>
      <c r="TLH38" s="84"/>
      <c r="TLI38" s="84"/>
      <c r="TLJ38" s="84"/>
      <c r="TLK38" s="84"/>
      <c r="TLL38" s="84"/>
      <c r="TLM38" s="84"/>
      <c r="TLN38" s="84"/>
      <c r="TLO38" s="84"/>
      <c r="TLP38" s="84"/>
      <c r="TLQ38" s="84"/>
      <c r="TLR38" s="84"/>
      <c r="TLS38" s="84"/>
      <c r="TLT38" s="84"/>
      <c r="TLU38" s="84"/>
      <c r="TLV38" s="84"/>
      <c r="TLW38" s="84"/>
      <c r="TLX38" s="84"/>
      <c r="TLY38" s="84"/>
      <c r="TLZ38" s="84"/>
      <c r="TMA38" s="84"/>
      <c r="TMB38" s="84"/>
      <c r="TMC38" s="84"/>
      <c r="TMD38" s="84"/>
      <c r="TME38" s="84"/>
      <c r="TMF38" s="84"/>
      <c r="TMG38" s="84"/>
      <c r="TMH38" s="84"/>
      <c r="TMI38" s="84"/>
      <c r="TMJ38" s="84"/>
      <c r="TMK38" s="84"/>
      <c r="TML38" s="84"/>
      <c r="TMM38" s="84"/>
      <c r="TMN38" s="84"/>
      <c r="TMO38" s="84"/>
      <c r="TMP38" s="84"/>
      <c r="TMQ38" s="84"/>
      <c r="TMR38" s="84"/>
      <c r="TMS38" s="84"/>
      <c r="TMT38" s="84"/>
      <c r="TMU38" s="84"/>
      <c r="TMV38" s="84"/>
      <c r="TMW38" s="84"/>
      <c r="TMX38" s="84"/>
      <c r="TMY38" s="84"/>
      <c r="TMZ38" s="84"/>
      <c r="TNA38" s="84"/>
      <c r="TNB38" s="84"/>
      <c r="TNC38" s="84"/>
      <c r="TND38" s="84"/>
      <c r="TNE38" s="84"/>
      <c r="TNF38" s="84"/>
      <c r="TNG38" s="84"/>
      <c r="TNH38" s="84"/>
      <c r="TNI38" s="84"/>
      <c r="TNJ38" s="84"/>
      <c r="TNK38" s="84"/>
      <c r="TNL38" s="84"/>
      <c r="TNM38" s="84"/>
      <c r="TNN38" s="84"/>
      <c r="TNO38" s="84"/>
      <c r="TNP38" s="84"/>
      <c r="TNQ38" s="84"/>
      <c r="TNR38" s="84"/>
      <c r="TNS38" s="84"/>
      <c r="TNT38" s="84"/>
      <c r="TNU38" s="84"/>
      <c r="TNV38" s="84"/>
      <c r="TNW38" s="84"/>
      <c r="TNX38" s="84"/>
      <c r="TNY38" s="84"/>
      <c r="TNZ38" s="84"/>
      <c r="TOA38" s="84"/>
      <c r="TOB38" s="84"/>
      <c r="TOC38" s="84"/>
      <c r="TOD38" s="84"/>
      <c r="TOE38" s="84"/>
      <c r="TOF38" s="84"/>
      <c r="TOG38" s="84"/>
      <c r="TOH38" s="84"/>
      <c r="TOI38" s="84"/>
      <c r="TOJ38" s="84"/>
      <c r="TOK38" s="84"/>
      <c r="TOL38" s="84"/>
      <c r="TOM38" s="84"/>
      <c r="TON38" s="84"/>
      <c r="TOO38" s="84"/>
      <c r="TOP38" s="84"/>
      <c r="TOQ38" s="84"/>
      <c r="TOR38" s="84"/>
      <c r="TOS38" s="84"/>
      <c r="TOT38" s="84"/>
      <c r="TOU38" s="84"/>
      <c r="TOV38" s="84"/>
      <c r="TOW38" s="84"/>
      <c r="TOX38" s="84"/>
      <c r="TOY38" s="84"/>
      <c r="TOZ38" s="84"/>
      <c r="TPA38" s="84"/>
      <c r="TPB38" s="84"/>
      <c r="TPC38" s="84"/>
      <c r="TPD38" s="84"/>
      <c r="TPE38" s="84"/>
      <c r="TPF38" s="84"/>
      <c r="TPG38" s="84"/>
      <c r="TPH38" s="84"/>
      <c r="TPI38" s="84"/>
      <c r="TPJ38" s="84"/>
      <c r="TPK38" s="84"/>
      <c r="TPL38" s="84"/>
      <c r="TPM38" s="84"/>
      <c r="TPN38" s="84"/>
      <c r="TPO38" s="84"/>
      <c r="TPP38" s="84"/>
      <c r="TPQ38" s="84"/>
      <c r="TPR38" s="84"/>
      <c r="TPS38" s="84"/>
      <c r="TPT38" s="84"/>
      <c r="TPU38" s="84"/>
      <c r="TPV38" s="84"/>
      <c r="TPW38" s="84"/>
      <c r="TPX38" s="84"/>
      <c r="TPY38" s="84"/>
      <c r="TPZ38" s="84"/>
      <c r="TQA38" s="84"/>
      <c r="TQB38" s="84"/>
      <c r="TQC38" s="84"/>
      <c r="TQD38" s="84"/>
      <c r="TQE38" s="84"/>
      <c r="TQF38" s="84"/>
      <c r="TQG38" s="84"/>
      <c r="TQH38" s="84"/>
      <c r="TQI38" s="84"/>
      <c r="TQJ38" s="84"/>
      <c r="TQK38" s="84"/>
      <c r="TQL38" s="84"/>
      <c r="TQM38" s="84"/>
      <c r="TQN38" s="84"/>
      <c r="TQO38" s="84"/>
      <c r="TQP38" s="84"/>
      <c r="TQQ38" s="84"/>
      <c r="TQR38" s="84"/>
      <c r="TQS38" s="84"/>
      <c r="TQT38" s="84"/>
      <c r="TQU38" s="84"/>
      <c r="TQV38" s="84"/>
      <c r="TQW38" s="84"/>
      <c r="TQX38" s="84"/>
      <c r="TQY38" s="84"/>
      <c r="TQZ38" s="84"/>
      <c r="TRA38" s="84"/>
      <c r="TRB38" s="84"/>
      <c r="TRC38" s="84"/>
      <c r="TRD38" s="84"/>
      <c r="TRE38" s="84"/>
      <c r="TRF38" s="84"/>
      <c r="TRG38" s="84"/>
      <c r="TRH38" s="84"/>
      <c r="TRI38" s="84"/>
      <c r="TRJ38" s="84"/>
      <c r="TRK38" s="84"/>
      <c r="TRL38" s="84"/>
      <c r="TRM38" s="84"/>
      <c r="TRN38" s="84"/>
      <c r="TRO38" s="84"/>
      <c r="TRP38" s="84"/>
      <c r="TRQ38" s="84"/>
      <c r="TRR38" s="84"/>
      <c r="TRS38" s="84"/>
      <c r="TRT38" s="84"/>
      <c r="TRU38" s="84"/>
      <c r="TRV38" s="84"/>
      <c r="TRW38" s="84"/>
      <c r="TRX38" s="84"/>
      <c r="TRY38" s="84"/>
      <c r="TRZ38" s="84"/>
      <c r="TSA38" s="84"/>
      <c r="TSB38" s="84"/>
      <c r="TSC38" s="84"/>
      <c r="TSD38" s="84"/>
      <c r="TSE38" s="84"/>
      <c r="TSF38" s="84"/>
      <c r="TSG38" s="84"/>
      <c r="TSH38" s="84"/>
      <c r="TSI38" s="84"/>
      <c r="TSJ38" s="84"/>
      <c r="TSK38" s="84"/>
      <c r="TSL38" s="84"/>
      <c r="TSM38" s="84"/>
      <c r="TSN38" s="84"/>
      <c r="TSO38" s="84"/>
      <c r="TSP38" s="84"/>
      <c r="TSQ38" s="84"/>
      <c r="TSR38" s="84"/>
      <c r="TSS38" s="84"/>
      <c r="TST38" s="84"/>
      <c r="TSU38" s="84"/>
      <c r="TSV38" s="84"/>
      <c r="TSW38" s="84"/>
      <c r="TSX38" s="84"/>
      <c r="TSY38" s="84"/>
      <c r="TSZ38" s="84"/>
      <c r="TTA38" s="84"/>
      <c r="TTB38" s="84"/>
      <c r="TTC38" s="84"/>
      <c r="TTD38" s="84"/>
      <c r="TTE38" s="84"/>
      <c r="TTF38" s="84"/>
      <c r="TTG38" s="84"/>
      <c r="TTH38" s="84"/>
      <c r="TTI38" s="84"/>
      <c r="TTJ38" s="84"/>
      <c r="TTK38" s="84"/>
      <c r="TTL38" s="84"/>
      <c r="TTM38" s="84"/>
      <c r="TTN38" s="84"/>
      <c r="TTO38" s="84"/>
      <c r="TTP38" s="84"/>
      <c r="TTQ38" s="84"/>
      <c r="TTR38" s="84"/>
      <c r="TTS38" s="84"/>
      <c r="TTT38" s="84"/>
      <c r="TTU38" s="84"/>
      <c r="TTV38" s="84"/>
      <c r="TTW38" s="84"/>
      <c r="TTX38" s="84"/>
      <c r="TTY38" s="84"/>
      <c r="TTZ38" s="84"/>
      <c r="TUA38" s="84"/>
      <c r="TUB38" s="84"/>
      <c r="TUC38" s="84"/>
      <c r="TUD38" s="84"/>
      <c r="TUE38" s="84"/>
      <c r="TUF38" s="84"/>
      <c r="TUG38" s="84"/>
      <c r="TUH38" s="84"/>
      <c r="TUI38" s="84"/>
      <c r="TUJ38" s="84"/>
      <c r="TUK38" s="84"/>
      <c r="TUL38" s="84"/>
      <c r="TUM38" s="84"/>
      <c r="TUN38" s="84"/>
      <c r="TUO38" s="84"/>
      <c r="TUP38" s="84"/>
      <c r="TUQ38" s="84"/>
      <c r="TUR38" s="84"/>
      <c r="TUS38" s="84"/>
      <c r="TUT38" s="84"/>
      <c r="TUU38" s="84"/>
      <c r="TUV38" s="84"/>
      <c r="TUW38" s="84"/>
      <c r="TUX38" s="84"/>
      <c r="TUY38" s="84"/>
      <c r="TUZ38" s="84"/>
      <c r="TVA38" s="84"/>
      <c r="TVB38" s="84"/>
      <c r="TVC38" s="84"/>
      <c r="TVD38" s="84"/>
      <c r="TVE38" s="84"/>
      <c r="TVF38" s="84"/>
      <c r="TVG38" s="84"/>
      <c r="TVH38" s="84"/>
      <c r="TVI38" s="84"/>
      <c r="TVJ38" s="84"/>
      <c r="TVK38" s="84"/>
      <c r="TVL38" s="84"/>
      <c r="TVM38" s="84"/>
      <c r="TVN38" s="84"/>
      <c r="TVO38" s="84"/>
      <c r="TVP38" s="84"/>
      <c r="TVQ38" s="84"/>
      <c r="TVR38" s="84"/>
      <c r="TVS38" s="84"/>
      <c r="TVT38" s="84"/>
      <c r="TVU38" s="84"/>
      <c r="TVV38" s="84"/>
      <c r="TVW38" s="84"/>
      <c r="TVX38" s="84"/>
      <c r="TVY38" s="84"/>
      <c r="TVZ38" s="84"/>
      <c r="TWA38" s="84"/>
      <c r="TWB38" s="84"/>
      <c r="TWC38" s="84"/>
      <c r="TWD38" s="84"/>
      <c r="TWE38" s="84"/>
      <c r="TWF38" s="84"/>
      <c r="TWG38" s="84"/>
      <c r="TWH38" s="84"/>
      <c r="TWI38" s="84"/>
      <c r="TWJ38" s="84"/>
      <c r="TWK38" s="84"/>
      <c r="TWL38" s="84"/>
      <c r="TWM38" s="84"/>
      <c r="TWN38" s="84"/>
      <c r="TWO38" s="84"/>
      <c r="TWP38" s="84"/>
      <c r="TWQ38" s="84"/>
      <c r="TWR38" s="84"/>
      <c r="TWS38" s="84"/>
      <c r="TWT38" s="84"/>
      <c r="TWU38" s="84"/>
      <c r="TWV38" s="84"/>
      <c r="TWW38" s="84"/>
      <c r="TWX38" s="84"/>
      <c r="TWY38" s="84"/>
      <c r="TWZ38" s="84"/>
      <c r="TXA38" s="84"/>
      <c r="TXB38" s="84"/>
      <c r="TXC38" s="84"/>
      <c r="TXD38" s="84"/>
      <c r="TXE38" s="84"/>
      <c r="TXF38" s="84"/>
      <c r="TXG38" s="84"/>
      <c r="TXH38" s="84"/>
      <c r="TXI38" s="84"/>
      <c r="TXJ38" s="84"/>
      <c r="TXK38" s="84"/>
      <c r="TXL38" s="84"/>
      <c r="TXM38" s="84"/>
      <c r="TXN38" s="84"/>
      <c r="TXO38" s="84"/>
      <c r="TXP38" s="84"/>
      <c r="TXQ38" s="84"/>
      <c r="TXR38" s="84"/>
      <c r="TXS38" s="84"/>
      <c r="TXT38" s="84"/>
      <c r="TXU38" s="84"/>
      <c r="TXV38" s="84"/>
      <c r="TXW38" s="84"/>
      <c r="TXX38" s="84"/>
      <c r="TXY38" s="84"/>
      <c r="TXZ38" s="84"/>
      <c r="TYA38" s="84"/>
      <c r="TYB38" s="84"/>
      <c r="TYC38" s="84"/>
      <c r="TYD38" s="84"/>
      <c r="TYE38" s="84"/>
      <c r="TYF38" s="84"/>
      <c r="TYG38" s="84"/>
      <c r="TYH38" s="84"/>
      <c r="TYI38" s="84"/>
      <c r="TYJ38" s="84"/>
      <c r="TYK38" s="84"/>
      <c r="TYL38" s="84"/>
      <c r="TYM38" s="84"/>
      <c r="TYN38" s="84"/>
      <c r="TYO38" s="84"/>
      <c r="TYP38" s="84"/>
      <c r="TYQ38" s="84"/>
      <c r="TYR38" s="84"/>
      <c r="TYS38" s="84"/>
      <c r="TYT38" s="84"/>
      <c r="TYU38" s="84"/>
      <c r="TYV38" s="84"/>
      <c r="TYW38" s="84"/>
      <c r="TYX38" s="84"/>
      <c r="TYY38" s="84"/>
      <c r="TYZ38" s="84"/>
      <c r="TZA38" s="84"/>
      <c r="TZB38" s="84"/>
      <c r="TZC38" s="84"/>
      <c r="TZD38" s="84"/>
      <c r="TZE38" s="84"/>
      <c r="TZF38" s="84"/>
      <c r="TZG38" s="84"/>
      <c r="TZH38" s="84"/>
      <c r="TZI38" s="84"/>
      <c r="TZJ38" s="84"/>
      <c r="TZK38" s="84"/>
      <c r="TZL38" s="84"/>
      <c r="TZM38" s="84"/>
      <c r="TZN38" s="84"/>
      <c r="TZO38" s="84"/>
      <c r="TZP38" s="84"/>
      <c r="TZQ38" s="84"/>
      <c r="TZR38" s="84"/>
      <c r="TZS38" s="84"/>
      <c r="TZT38" s="84"/>
      <c r="TZU38" s="84"/>
      <c r="TZV38" s="84"/>
      <c r="TZW38" s="84"/>
      <c r="TZX38" s="84"/>
      <c r="TZY38" s="84"/>
      <c r="TZZ38" s="84"/>
      <c r="UAA38" s="84"/>
      <c r="UAB38" s="84"/>
      <c r="UAC38" s="84"/>
      <c r="UAD38" s="84"/>
      <c r="UAE38" s="84"/>
      <c r="UAF38" s="84"/>
      <c r="UAG38" s="84"/>
      <c r="UAH38" s="84"/>
      <c r="UAI38" s="84"/>
      <c r="UAJ38" s="84"/>
      <c r="UAK38" s="84"/>
      <c r="UAL38" s="84"/>
      <c r="UAM38" s="84"/>
      <c r="UAN38" s="84"/>
      <c r="UAO38" s="84"/>
      <c r="UAP38" s="84"/>
      <c r="UAQ38" s="84"/>
      <c r="UAR38" s="84"/>
      <c r="UAS38" s="84"/>
      <c r="UAT38" s="84"/>
      <c r="UAU38" s="84"/>
      <c r="UAV38" s="84"/>
      <c r="UAW38" s="84"/>
      <c r="UAX38" s="84"/>
      <c r="UAY38" s="84"/>
      <c r="UAZ38" s="84"/>
      <c r="UBA38" s="84"/>
      <c r="UBB38" s="84"/>
      <c r="UBC38" s="84"/>
      <c r="UBD38" s="84"/>
      <c r="UBE38" s="84"/>
      <c r="UBF38" s="84"/>
      <c r="UBG38" s="84"/>
      <c r="UBH38" s="84"/>
      <c r="UBI38" s="84"/>
      <c r="UBJ38" s="84"/>
      <c r="UBK38" s="84"/>
      <c r="UBL38" s="84"/>
      <c r="UBM38" s="84"/>
      <c r="UBN38" s="84"/>
      <c r="UBO38" s="84"/>
      <c r="UBP38" s="84"/>
      <c r="UBQ38" s="84"/>
      <c r="UBR38" s="84"/>
      <c r="UBS38" s="84"/>
      <c r="UBT38" s="84"/>
      <c r="UBU38" s="84"/>
      <c r="UBV38" s="84"/>
      <c r="UBW38" s="84"/>
      <c r="UBX38" s="84"/>
      <c r="UBY38" s="84"/>
      <c r="UBZ38" s="84"/>
      <c r="UCA38" s="84"/>
      <c r="UCB38" s="84"/>
      <c r="UCC38" s="84"/>
      <c r="UCD38" s="84"/>
      <c r="UCE38" s="84"/>
      <c r="UCF38" s="84"/>
      <c r="UCG38" s="84"/>
      <c r="UCH38" s="84"/>
      <c r="UCI38" s="84"/>
      <c r="UCJ38" s="84"/>
      <c r="UCK38" s="84"/>
      <c r="UCL38" s="84"/>
      <c r="UCM38" s="84"/>
      <c r="UCN38" s="84"/>
      <c r="UCO38" s="84"/>
      <c r="UCP38" s="84"/>
      <c r="UCQ38" s="84"/>
      <c r="UCR38" s="84"/>
      <c r="UCS38" s="84"/>
      <c r="UCT38" s="84"/>
      <c r="UCU38" s="84"/>
      <c r="UCV38" s="84"/>
      <c r="UCW38" s="84"/>
      <c r="UCX38" s="84"/>
      <c r="UCY38" s="84"/>
      <c r="UCZ38" s="84"/>
      <c r="UDA38" s="84"/>
      <c r="UDB38" s="84"/>
      <c r="UDC38" s="84"/>
      <c r="UDD38" s="84"/>
      <c r="UDE38" s="84"/>
      <c r="UDF38" s="84"/>
      <c r="UDG38" s="84"/>
      <c r="UDH38" s="84"/>
      <c r="UDI38" s="84"/>
      <c r="UDJ38" s="84"/>
      <c r="UDK38" s="84"/>
      <c r="UDL38" s="84"/>
      <c r="UDM38" s="84"/>
      <c r="UDN38" s="84"/>
      <c r="UDO38" s="84"/>
      <c r="UDP38" s="84"/>
      <c r="UDQ38" s="84"/>
      <c r="UDR38" s="84"/>
      <c r="UDS38" s="84"/>
      <c r="UDT38" s="84"/>
      <c r="UDU38" s="84"/>
      <c r="UDV38" s="84"/>
      <c r="UDW38" s="84"/>
      <c r="UDX38" s="84"/>
      <c r="UDY38" s="84"/>
      <c r="UDZ38" s="84"/>
      <c r="UEA38" s="84"/>
      <c r="UEB38" s="84"/>
      <c r="UEC38" s="84"/>
      <c r="UED38" s="84"/>
      <c r="UEE38" s="84"/>
      <c r="UEF38" s="84"/>
      <c r="UEG38" s="84"/>
      <c r="UEH38" s="84"/>
      <c r="UEI38" s="84"/>
      <c r="UEJ38" s="84"/>
      <c r="UEK38" s="84"/>
      <c r="UEL38" s="84"/>
      <c r="UEM38" s="84"/>
      <c r="UEN38" s="84"/>
      <c r="UEO38" s="84"/>
      <c r="UEP38" s="84"/>
      <c r="UEQ38" s="84"/>
      <c r="UER38" s="84"/>
      <c r="UES38" s="84"/>
      <c r="UET38" s="84"/>
      <c r="UEU38" s="84"/>
      <c r="UEV38" s="84"/>
      <c r="UEW38" s="84"/>
      <c r="UEX38" s="84"/>
      <c r="UEY38" s="84"/>
      <c r="UEZ38" s="84"/>
      <c r="UFA38" s="84"/>
      <c r="UFB38" s="84"/>
      <c r="UFC38" s="84"/>
      <c r="UFD38" s="84"/>
      <c r="UFE38" s="84"/>
      <c r="UFF38" s="84"/>
      <c r="UFG38" s="84"/>
      <c r="UFH38" s="84"/>
      <c r="UFI38" s="84"/>
      <c r="UFJ38" s="84"/>
      <c r="UFK38" s="84"/>
      <c r="UFL38" s="84"/>
      <c r="UFM38" s="84"/>
      <c r="UFN38" s="84"/>
      <c r="UFO38" s="84"/>
      <c r="UFP38" s="84"/>
      <c r="UFQ38" s="84"/>
      <c r="UFR38" s="84"/>
      <c r="UFS38" s="84"/>
      <c r="UFT38" s="84"/>
      <c r="UFU38" s="84"/>
      <c r="UFV38" s="84"/>
      <c r="UFW38" s="84"/>
      <c r="UFX38" s="84"/>
      <c r="UFY38" s="84"/>
      <c r="UFZ38" s="84"/>
      <c r="UGA38" s="84"/>
      <c r="UGB38" s="84"/>
      <c r="UGC38" s="84"/>
      <c r="UGD38" s="84"/>
      <c r="UGE38" s="84"/>
      <c r="UGF38" s="84"/>
      <c r="UGG38" s="84"/>
      <c r="UGH38" s="84"/>
      <c r="UGI38" s="84"/>
      <c r="UGJ38" s="84"/>
      <c r="UGK38" s="84"/>
      <c r="UGL38" s="84"/>
      <c r="UGM38" s="84"/>
      <c r="UGN38" s="84"/>
      <c r="UGO38" s="84"/>
      <c r="UGP38" s="84"/>
      <c r="UGQ38" s="84"/>
      <c r="UGR38" s="84"/>
      <c r="UGS38" s="84"/>
      <c r="UGT38" s="84"/>
      <c r="UGU38" s="84"/>
      <c r="UGV38" s="84"/>
      <c r="UGW38" s="84"/>
      <c r="UGX38" s="84"/>
      <c r="UGY38" s="84"/>
      <c r="UGZ38" s="84"/>
      <c r="UHA38" s="84"/>
      <c r="UHB38" s="84"/>
      <c r="UHC38" s="84"/>
      <c r="UHD38" s="84"/>
      <c r="UHE38" s="84"/>
      <c r="UHF38" s="84"/>
      <c r="UHG38" s="84"/>
      <c r="UHH38" s="84"/>
      <c r="UHI38" s="84"/>
      <c r="UHJ38" s="84"/>
      <c r="UHK38" s="84"/>
      <c r="UHL38" s="84"/>
      <c r="UHM38" s="84"/>
      <c r="UHN38" s="84"/>
      <c r="UHO38" s="84"/>
      <c r="UHP38" s="84"/>
      <c r="UHQ38" s="84"/>
      <c r="UHR38" s="84"/>
      <c r="UHS38" s="84"/>
      <c r="UHT38" s="84"/>
      <c r="UHU38" s="84"/>
      <c r="UHV38" s="84"/>
      <c r="UHW38" s="84"/>
      <c r="UHX38" s="84"/>
      <c r="UHY38" s="84"/>
      <c r="UHZ38" s="84"/>
      <c r="UIA38" s="84"/>
      <c r="UIB38" s="84"/>
      <c r="UIC38" s="84"/>
      <c r="UID38" s="84"/>
      <c r="UIE38" s="84"/>
      <c r="UIF38" s="84"/>
      <c r="UIG38" s="84"/>
      <c r="UIH38" s="84"/>
      <c r="UII38" s="84"/>
      <c r="UIJ38" s="84"/>
      <c r="UIK38" s="84"/>
      <c r="UIL38" s="84"/>
      <c r="UIM38" s="84"/>
      <c r="UIN38" s="84"/>
      <c r="UIO38" s="84"/>
      <c r="UIP38" s="84"/>
      <c r="UIQ38" s="84"/>
      <c r="UIR38" s="84"/>
      <c r="UIS38" s="84"/>
      <c r="UIT38" s="84"/>
      <c r="UIU38" s="84"/>
      <c r="UIV38" s="84"/>
      <c r="UIW38" s="84"/>
      <c r="UIX38" s="84"/>
      <c r="UIY38" s="84"/>
      <c r="UIZ38" s="84"/>
      <c r="UJA38" s="84"/>
      <c r="UJB38" s="84"/>
      <c r="UJC38" s="84"/>
      <c r="UJD38" s="84"/>
      <c r="UJE38" s="84"/>
      <c r="UJF38" s="84"/>
      <c r="UJG38" s="84"/>
      <c r="UJH38" s="84"/>
      <c r="UJI38" s="84"/>
      <c r="UJJ38" s="84"/>
      <c r="UJK38" s="84"/>
      <c r="UJL38" s="84"/>
      <c r="UJM38" s="84"/>
      <c r="UJN38" s="84"/>
      <c r="UJO38" s="84"/>
      <c r="UJP38" s="84"/>
      <c r="UJQ38" s="84"/>
      <c r="UJR38" s="84"/>
      <c r="UJS38" s="84"/>
      <c r="UJT38" s="84"/>
      <c r="UJU38" s="84"/>
      <c r="UJV38" s="84"/>
      <c r="UJW38" s="84"/>
      <c r="UJX38" s="84"/>
      <c r="UJY38" s="84"/>
      <c r="UJZ38" s="84"/>
      <c r="UKA38" s="84"/>
      <c r="UKB38" s="84"/>
      <c r="UKC38" s="84"/>
      <c r="UKD38" s="84"/>
      <c r="UKE38" s="84"/>
      <c r="UKF38" s="84"/>
      <c r="UKG38" s="84"/>
      <c r="UKH38" s="84"/>
      <c r="UKI38" s="84"/>
      <c r="UKJ38" s="84"/>
      <c r="UKK38" s="84"/>
      <c r="UKL38" s="84"/>
      <c r="UKM38" s="84"/>
      <c r="UKN38" s="84"/>
      <c r="UKO38" s="84"/>
      <c r="UKP38" s="84"/>
      <c r="UKQ38" s="84"/>
      <c r="UKR38" s="84"/>
      <c r="UKS38" s="84"/>
      <c r="UKT38" s="84"/>
      <c r="UKU38" s="84"/>
      <c r="UKV38" s="84"/>
      <c r="UKW38" s="84"/>
      <c r="UKX38" s="84"/>
      <c r="UKY38" s="84"/>
      <c r="UKZ38" s="84"/>
      <c r="ULA38" s="84"/>
      <c r="ULB38" s="84"/>
      <c r="ULC38" s="84"/>
      <c r="ULD38" s="84"/>
      <c r="ULE38" s="84"/>
      <c r="ULF38" s="84"/>
      <c r="ULG38" s="84"/>
      <c r="ULH38" s="84"/>
      <c r="ULI38" s="84"/>
      <c r="ULJ38" s="84"/>
      <c r="ULK38" s="84"/>
      <c r="ULL38" s="84"/>
      <c r="ULM38" s="84"/>
      <c r="ULN38" s="84"/>
      <c r="ULO38" s="84"/>
      <c r="ULP38" s="84"/>
      <c r="ULQ38" s="84"/>
      <c r="ULR38" s="84"/>
      <c r="ULS38" s="84"/>
      <c r="ULT38" s="84"/>
      <c r="ULU38" s="84"/>
      <c r="ULV38" s="84"/>
      <c r="ULW38" s="84"/>
      <c r="ULX38" s="84"/>
      <c r="ULY38" s="84"/>
      <c r="ULZ38" s="84"/>
      <c r="UMA38" s="84"/>
      <c r="UMB38" s="84"/>
      <c r="UMC38" s="84"/>
      <c r="UMD38" s="84"/>
      <c r="UME38" s="84"/>
      <c r="UMF38" s="84"/>
      <c r="UMG38" s="84"/>
      <c r="UMH38" s="84"/>
      <c r="UMI38" s="84"/>
      <c r="UMJ38" s="84"/>
      <c r="UMK38" s="84"/>
      <c r="UML38" s="84"/>
      <c r="UMM38" s="84"/>
      <c r="UMN38" s="84"/>
      <c r="UMO38" s="84"/>
      <c r="UMP38" s="84"/>
      <c r="UMQ38" s="84"/>
      <c r="UMR38" s="84"/>
      <c r="UMS38" s="84"/>
      <c r="UMT38" s="84"/>
      <c r="UMU38" s="84"/>
      <c r="UMV38" s="84"/>
      <c r="UMW38" s="84"/>
      <c r="UMX38" s="84"/>
      <c r="UMY38" s="84"/>
      <c r="UMZ38" s="84"/>
      <c r="UNA38" s="84"/>
      <c r="UNB38" s="84"/>
      <c r="UNC38" s="84"/>
      <c r="UND38" s="84"/>
      <c r="UNE38" s="84"/>
      <c r="UNF38" s="84"/>
      <c r="UNG38" s="84"/>
      <c r="UNH38" s="84"/>
      <c r="UNI38" s="84"/>
      <c r="UNJ38" s="84"/>
      <c r="UNK38" s="84"/>
      <c r="UNL38" s="84"/>
      <c r="UNM38" s="84"/>
      <c r="UNN38" s="84"/>
      <c r="UNO38" s="84"/>
      <c r="UNP38" s="84"/>
      <c r="UNQ38" s="84"/>
      <c r="UNR38" s="84"/>
      <c r="UNS38" s="84"/>
      <c r="UNT38" s="84"/>
      <c r="UNU38" s="84"/>
      <c r="UNV38" s="84"/>
      <c r="UNW38" s="84"/>
      <c r="UNX38" s="84"/>
      <c r="UNY38" s="84"/>
      <c r="UNZ38" s="84"/>
      <c r="UOA38" s="84"/>
      <c r="UOB38" s="84"/>
      <c r="UOC38" s="84"/>
      <c r="UOD38" s="84"/>
      <c r="UOE38" s="84"/>
      <c r="UOF38" s="84"/>
      <c r="UOG38" s="84"/>
      <c r="UOH38" s="84"/>
      <c r="UOI38" s="84"/>
      <c r="UOJ38" s="84"/>
      <c r="UOK38" s="84"/>
      <c r="UOL38" s="84"/>
      <c r="UOM38" s="84"/>
      <c r="UON38" s="84"/>
      <c r="UOO38" s="84"/>
      <c r="UOP38" s="84"/>
      <c r="UOQ38" s="84"/>
      <c r="UOR38" s="84"/>
      <c r="UOS38" s="84"/>
      <c r="UOT38" s="84"/>
      <c r="UOU38" s="84"/>
      <c r="UOV38" s="84"/>
      <c r="UOW38" s="84"/>
      <c r="UOX38" s="84"/>
      <c r="UOY38" s="84"/>
      <c r="UOZ38" s="84"/>
      <c r="UPA38" s="84"/>
      <c r="UPB38" s="84"/>
      <c r="UPC38" s="84"/>
      <c r="UPD38" s="84"/>
      <c r="UPE38" s="84"/>
      <c r="UPF38" s="84"/>
      <c r="UPG38" s="84"/>
      <c r="UPH38" s="84"/>
      <c r="UPI38" s="84"/>
      <c r="UPJ38" s="84"/>
      <c r="UPK38" s="84"/>
      <c r="UPL38" s="84"/>
      <c r="UPM38" s="84"/>
      <c r="UPN38" s="84"/>
      <c r="UPO38" s="84"/>
      <c r="UPP38" s="84"/>
      <c r="UPQ38" s="84"/>
      <c r="UPR38" s="84"/>
      <c r="UPS38" s="84"/>
      <c r="UPT38" s="84"/>
      <c r="UPU38" s="84"/>
      <c r="UPV38" s="84"/>
      <c r="UPW38" s="84"/>
      <c r="UPX38" s="84"/>
      <c r="UPY38" s="84"/>
      <c r="UPZ38" s="84"/>
      <c r="UQA38" s="84"/>
      <c r="UQB38" s="84"/>
      <c r="UQC38" s="84"/>
      <c r="UQD38" s="84"/>
      <c r="UQE38" s="84"/>
      <c r="UQF38" s="84"/>
      <c r="UQG38" s="84"/>
      <c r="UQH38" s="84"/>
      <c r="UQI38" s="84"/>
      <c r="UQJ38" s="84"/>
      <c r="UQK38" s="84"/>
      <c r="UQL38" s="84"/>
      <c r="UQM38" s="84"/>
      <c r="UQN38" s="84"/>
      <c r="UQO38" s="84"/>
      <c r="UQP38" s="84"/>
      <c r="UQQ38" s="84"/>
      <c r="UQR38" s="84"/>
      <c r="UQS38" s="84"/>
      <c r="UQT38" s="84"/>
      <c r="UQU38" s="84"/>
      <c r="UQV38" s="84"/>
      <c r="UQW38" s="84"/>
      <c r="UQX38" s="84"/>
      <c r="UQY38" s="84"/>
      <c r="UQZ38" s="84"/>
      <c r="URA38" s="84"/>
      <c r="URB38" s="84"/>
      <c r="URC38" s="84"/>
      <c r="URD38" s="84"/>
      <c r="URE38" s="84"/>
      <c r="URF38" s="84"/>
      <c r="URG38" s="84"/>
      <c r="URH38" s="84"/>
      <c r="URI38" s="84"/>
      <c r="URJ38" s="84"/>
      <c r="URK38" s="84"/>
      <c r="URL38" s="84"/>
      <c r="URM38" s="84"/>
      <c r="URN38" s="84"/>
      <c r="URO38" s="84"/>
      <c r="URP38" s="84"/>
      <c r="URQ38" s="84"/>
      <c r="URR38" s="84"/>
      <c r="URS38" s="84"/>
      <c r="URT38" s="84"/>
      <c r="URU38" s="84"/>
      <c r="URV38" s="84"/>
      <c r="URW38" s="84"/>
      <c r="URX38" s="84"/>
      <c r="URY38" s="84"/>
      <c r="URZ38" s="84"/>
      <c r="USA38" s="84"/>
      <c r="USB38" s="84"/>
      <c r="USC38" s="84"/>
      <c r="USD38" s="84"/>
      <c r="USE38" s="84"/>
      <c r="USF38" s="84"/>
      <c r="USG38" s="84"/>
      <c r="USH38" s="84"/>
      <c r="USI38" s="84"/>
      <c r="USJ38" s="84"/>
      <c r="USK38" s="84"/>
      <c r="USL38" s="84"/>
      <c r="USM38" s="84"/>
      <c r="USN38" s="84"/>
      <c r="USO38" s="84"/>
      <c r="USP38" s="84"/>
      <c r="USQ38" s="84"/>
      <c r="USR38" s="84"/>
      <c r="USS38" s="84"/>
      <c r="UST38" s="84"/>
      <c r="USU38" s="84"/>
      <c r="USV38" s="84"/>
      <c r="USW38" s="84"/>
      <c r="USX38" s="84"/>
      <c r="USY38" s="84"/>
      <c r="USZ38" s="84"/>
      <c r="UTA38" s="84"/>
      <c r="UTB38" s="84"/>
      <c r="UTC38" s="84"/>
      <c r="UTD38" s="84"/>
      <c r="UTE38" s="84"/>
      <c r="UTF38" s="84"/>
      <c r="UTG38" s="84"/>
      <c r="UTH38" s="84"/>
      <c r="UTI38" s="84"/>
      <c r="UTJ38" s="84"/>
      <c r="UTK38" s="84"/>
      <c r="UTL38" s="84"/>
      <c r="UTM38" s="84"/>
      <c r="UTN38" s="84"/>
      <c r="UTO38" s="84"/>
      <c r="UTP38" s="84"/>
      <c r="UTQ38" s="84"/>
      <c r="UTR38" s="84"/>
      <c r="UTS38" s="84"/>
      <c r="UTT38" s="84"/>
      <c r="UTU38" s="84"/>
      <c r="UTV38" s="84"/>
      <c r="UTW38" s="84"/>
      <c r="UTX38" s="84"/>
      <c r="UTY38" s="84"/>
      <c r="UTZ38" s="84"/>
      <c r="UUA38" s="84"/>
      <c r="UUB38" s="84"/>
      <c r="UUC38" s="84"/>
      <c r="UUD38" s="84"/>
      <c r="UUE38" s="84"/>
      <c r="UUF38" s="84"/>
      <c r="UUG38" s="84"/>
      <c r="UUH38" s="84"/>
      <c r="UUI38" s="84"/>
      <c r="UUJ38" s="84"/>
      <c r="UUK38" s="84"/>
      <c r="UUL38" s="84"/>
      <c r="UUM38" s="84"/>
      <c r="UUN38" s="84"/>
      <c r="UUO38" s="84"/>
      <c r="UUP38" s="84"/>
      <c r="UUQ38" s="84"/>
      <c r="UUR38" s="84"/>
      <c r="UUS38" s="84"/>
      <c r="UUT38" s="84"/>
      <c r="UUU38" s="84"/>
      <c r="UUV38" s="84"/>
      <c r="UUW38" s="84"/>
      <c r="UUX38" s="84"/>
      <c r="UUY38" s="84"/>
      <c r="UUZ38" s="84"/>
      <c r="UVA38" s="84"/>
      <c r="UVB38" s="84"/>
      <c r="UVC38" s="84"/>
      <c r="UVD38" s="84"/>
      <c r="UVE38" s="84"/>
      <c r="UVF38" s="84"/>
      <c r="UVG38" s="84"/>
      <c r="UVH38" s="84"/>
      <c r="UVI38" s="84"/>
      <c r="UVJ38" s="84"/>
      <c r="UVK38" s="84"/>
      <c r="UVL38" s="84"/>
      <c r="UVM38" s="84"/>
      <c r="UVN38" s="84"/>
      <c r="UVO38" s="84"/>
      <c r="UVP38" s="84"/>
      <c r="UVQ38" s="84"/>
      <c r="UVR38" s="84"/>
      <c r="UVS38" s="84"/>
      <c r="UVT38" s="84"/>
      <c r="UVU38" s="84"/>
      <c r="UVV38" s="84"/>
      <c r="UVW38" s="84"/>
      <c r="UVX38" s="84"/>
      <c r="UVY38" s="84"/>
      <c r="UVZ38" s="84"/>
      <c r="UWA38" s="84"/>
      <c r="UWB38" s="84"/>
      <c r="UWC38" s="84"/>
      <c r="UWD38" s="84"/>
      <c r="UWE38" s="84"/>
      <c r="UWF38" s="84"/>
      <c r="UWG38" s="84"/>
      <c r="UWH38" s="84"/>
      <c r="UWI38" s="84"/>
      <c r="UWJ38" s="84"/>
      <c r="UWK38" s="84"/>
      <c r="UWL38" s="84"/>
      <c r="UWM38" s="84"/>
      <c r="UWN38" s="84"/>
      <c r="UWO38" s="84"/>
      <c r="UWP38" s="84"/>
      <c r="UWQ38" s="84"/>
      <c r="UWR38" s="84"/>
      <c r="UWS38" s="84"/>
      <c r="UWT38" s="84"/>
      <c r="UWU38" s="84"/>
      <c r="UWV38" s="84"/>
      <c r="UWW38" s="84"/>
      <c r="UWX38" s="84"/>
      <c r="UWY38" s="84"/>
      <c r="UWZ38" s="84"/>
      <c r="UXA38" s="84"/>
      <c r="UXB38" s="84"/>
      <c r="UXC38" s="84"/>
      <c r="UXD38" s="84"/>
      <c r="UXE38" s="84"/>
      <c r="UXF38" s="84"/>
      <c r="UXG38" s="84"/>
      <c r="UXH38" s="84"/>
      <c r="UXI38" s="84"/>
      <c r="UXJ38" s="84"/>
      <c r="UXK38" s="84"/>
      <c r="UXL38" s="84"/>
      <c r="UXM38" s="84"/>
      <c r="UXN38" s="84"/>
      <c r="UXO38" s="84"/>
      <c r="UXP38" s="84"/>
      <c r="UXQ38" s="84"/>
      <c r="UXR38" s="84"/>
      <c r="UXS38" s="84"/>
      <c r="UXT38" s="84"/>
      <c r="UXU38" s="84"/>
      <c r="UXV38" s="84"/>
      <c r="UXW38" s="84"/>
      <c r="UXX38" s="84"/>
      <c r="UXY38" s="84"/>
      <c r="UXZ38" s="84"/>
      <c r="UYA38" s="84"/>
      <c r="UYB38" s="84"/>
      <c r="UYC38" s="84"/>
      <c r="UYD38" s="84"/>
      <c r="UYE38" s="84"/>
      <c r="UYF38" s="84"/>
      <c r="UYG38" s="84"/>
      <c r="UYH38" s="84"/>
      <c r="UYI38" s="84"/>
      <c r="UYJ38" s="84"/>
      <c r="UYK38" s="84"/>
      <c r="UYL38" s="84"/>
      <c r="UYM38" s="84"/>
      <c r="UYN38" s="84"/>
      <c r="UYO38" s="84"/>
      <c r="UYP38" s="84"/>
      <c r="UYQ38" s="84"/>
      <c r="UYR38" s="84"/>
      <c r="UYS38" s="84"/>
      <c r="UYT38" s="84"/>
      <c r="UYU38" s="84"/>
      <c r="UYV38" s="84"/>
      <c r="UYW38" s="84"/>
      <c r="UYX38" s="84"/>
      <c r="UYY38" s="84"/>
      <c r="UYZ38" s="84"/>
      <c r="UZA38" s="84"/>
      <c r="UZB38" s="84"/>
      <c r="UZC38" s="84"/>
      <c r="UZD38" s="84"/>
      <c r="UZE38" s="84"/>
      <c r="UZF38" s="84"/>
      <c r="UZG38" s="84"/>
      <c r="UZH38" s="84"/>
      <c r="UZI38" s="84"/>
      <c r="UZJ38" s="84"/>
      <c r="UZK38" s="84"/>
      <c r="UZL38" s="84"/>
      <c r="UZM38" s="84"/>
      <c r="UZN38" s="84"/>
      <c r="UZO38" s="84"/>
      <c r="UZP38" s="84"/>
      <c r="UZQ38" s="84"/>
      <c r="UZR38" s="84"/>
      <c r="UZS38" s="84"/>
      <c r="UZT38" s="84"/>
      <c r="UZU38" s="84"/>
      <c r="UZV38" s="84"/>
      <c r="UZW38" s="84"/>
      <c r="UZX38" s="84"/>
      <c r="UZY38" s="84"/>
      <c r="UZZ38" s="84"/>
      <c r="VAA38" s="84"/>
      <c r="VAB38" s="84"/>
      <c r="VAC38" s="84"/>
      <c r="VAD38" s="84"/>
      <c r="VAE38" s="84"/>
      <c r="VAF38" s="84"/>
      <c r="VAG38" s="84"/>
      <c r="VAH38" s="84"/>
      <c r="VAI38" s="84"/>
      <c r="VAJ38" s="84"/>
      <c r="VAK38" s="84"/>
      <c r="VAL38" s="84"/>
      <c r="VAM38" s="84"/>
      <c r="VAN38" s="84"/>
      <c r="VAO38" s="84"/>
      <c r="VAP38" s="84"/>
      <c r="VAQ38" s="84"/>
      <c r="VAR38" s="84"/>
      <c r="VAS38" s="84"/>
      <c r="VAT38" s="84"/>
      <c r="VAU38" s="84"/>
      <c r="VAV38" s="84"/>
      <c r="VAW38" s="84"/>
      <c r="VAX38" s="84"/>
      <c r="VAY38" s="84"/>
      <c r="VAZ38" s="84"/>
      <c r="VBA38" s="84"/>
      <c r="VBB38" s="84"/>
      <c r="VBC38" s="84"/>
      <c r="VBD38" s="84"/>
      <c r="VBE38" s="84"/>
      <c r="VBF38" s="84"/>
      <c r="VBG38" s="84"/>
      <c r="VBH38" s="84"/>
      <c r="VBI38" s="84"/>
      <c r="VBJ38" s="84"/>
      <c r="VBK38" s="84"/>
      <c r="VBL38" s="84"/>
      <c r="VBM38" s="84"/>
      <c r="VBN38" s="84"/>
      <c r="VBO38" s="84"/>
      <c r="VBP38" s="84"/>
      <c r="VBQ38" s="84"/>
      <c r="VBR38" s="84"/>
      <c r="VBS38" s="84"/>
      <c r="VBT38" s="84"/>
      <c r="VBU38" s="84"/>
      <c r="VBV38" s="84"/>
      <c r="VBW38" s="84"/>
      <c r="VBX38" s="84"/>
      <c r="VBY38" s="84"/>
      <c r="VBZ38" s="84"/>
      <c r="VCA38" s="84"/>
      <c r="VCB38" s="84"/>
      <c r="VCC38" s="84"/>
      <c r="VCD38" s="84"/>
      <c r="VCE38" s="84"/>
      <c r="VCF38" s="84"/>
      <c r="VCG38" s="84"/>
      <c r="VCH38" s="84"/>
      <c r="VCI38" s="84"/>
      <c r="VCJ38" s="84"/>
      <c r="VCK38" s="84"/>
      <c r="VCL38" s="84"/>
      <c r="VCM38" s="84"/>
      <c r="VCN38" s="84"/>
      <c r="VCO38" s="84"/>
      <c r="VCP38" s="84"/>
      <c r="VCQ38" s="84"/>
      <c r="VCR38" s="84"/>
      <c r="VCS38" s="84"/>
      <c r="VCT38" s="84"/>
      <c r="VCU38" s="84"/>
      <c r="VCV38" s="84"/>
      <c r="VCW38" s="84"/>
      <c r="VCX38" s="84"/>
      <c r="VCY38" s="84"/>
      <c r="VCZ38" s="84"/>
      <c r="VDA38" s="84"/>
      <c r="VDB38" s="84"/>
      <c r="VDC38" s="84"/>
      <c r="VDD38" s="84"/>
      <c r="VDE38" s="84"/>
      <c r="VDF38" s="84"/>
      <c r="VDG38" s="84"/>
      <c r="VDH38" s="84"/>
      <c r="VDI38" s="84"/>
      <c r="VDJ38" s="84"/>
      <c r="VDK38" s="84"/>
      <c r="VDL38" s="84"/>
      <c r="VDM38" s="84"/>
      <c r="VDN38" s="84"/>
      <c r="VDO38" s="84"/>
      <c r="VDP38" s="84"/>
      <c r="VDQ38" s="84"/>
      <c r="VDR38" s="84"/>
      <c r="VDS38" s="84"/>
      <c r="VDT38" s="84"/>
      <c r="VDU38" s="84"/>
      <c r="VDV38" s="84"/>
      <c r="VDW38" s="84"/>
      <c r="VDX38" s="84"/>
      <c r="VDY38" s="84"/>
      <c r="VDZ38" s="84"/>
      <c r="VEA38" s="84"/>
      <c r="VEB38" s="84"/>
      <c r="VEC38" s="84"/>
      <c r="VED38" s="84"/>
      <c r="VEE38" s="84"/>
      <c r="VEF38" s="84"/>
      <c r="VEG38" s="84"/>
      <c r="VEH38" s="84"/>
      <c r="VEI38" s="84"/>
      <c r="VEJ38" s="84"/>
      <c r="VEK38" s="84"/>
      <c r="VEL38" s="84"/>
      <c r="VEM38" s="84"/>
      <c r="VEN38" s="84"/>
      <c r="VEO38" s="84"/>
      <c r="VEP38" s="84"/>
      <c r="VEQ38" s="84"/>
      <c r="VER38" s="84"/>
      <c r="VES38" s="84"/>
      <c r="VET38" s="84"/>
      <c r="VEU38" s="84"/>
      <c r="VEV38" s="84"/>
      <c r="VEW38" s="84"/>
      <c r="VEX38" s="84"/>
      <c r="VEY38" s="84"/>
      <c r="VEZ38" s="84"/>
      <c r="VFA38" s="84"/>
      <c r="VFB38" s="84"/>
      <c r="VFC38" s="84"/>
      <c r="VFD38" s="84"/>
      <c r="VFE38" s="84"/>
      <c r="VFF38" s="84"/>
      <c r="VFG38" s="84"/>
      <c r="VFH38" s="84"/>
      <c r="VFI38" s="84"/>
      <c r="VFJ38" s="84"/>
      <c r="VFK38" s="84"/>
      <c r="VFL38" s="84"/>
      <c r="VFM38" s="84"/>
      <c r="VFN38" s="84"/>
      <c r="VFO38" s="84"/>
      <c r="VFP38" s="84"/>
      <c r="VFQ38" s="84"/>
      <c r="VFR38" s="84"/>
      <c r="VFS38" s="84"/>
      <c r="VFT38" s="84"/>
      <c r="VFU38" s="84"/>
      <c r="VFV38" s="84"/>
      <c r="VFW38" s="84"/>
      <c r="VFX38" s="84"/>
      <c r="VFY38" s="84"/>
      <c r="VFZ38" s="84"/>
      <c r="VGA38" s="84"/>
      <c r="VGB38" s="84"/>
      <c r="VGC38" s="84"/>
      <c r="VGD38" s="84"/>
      <c r="VGE38" s="84"/>
      <c r="VGF38" s="84"/>
      <c r="VGG38" s="84"/>
      <c r="VGH38" s="84"/>
      <c r="VGI38" s="84"/>
      <c r="VGJ38" s="84"/>
      <c r="VGK38" s="84"/>
      <c r="VGL38" s="84"/>
      <c r="VGM38" s="84"/>
      <c r="VGN38" s="84"/>
      <c r="VGO38" s="84"/>
      <c r="VGP38" s="84"/>
      <c r="VGQ38" s="84"/>
      <c r="VGR38" s="84"/>
      <c r="VGS38" s="84"/>
      <c r="VGT38" s="84"/>
      <c r="VGU38" s="84"/>
      <c r="VGV38" s="84"/>
      <c r="VGW38" s="84"/>
      <c r="VGX38" s="84"/>
      <c r="VGY38" s="84"/>
      <c r="VGZ38" s="84"/>
      <c r="VHA38" s="84"/>
      <c r="VHB38" s="84"/>
      <c r="VHC38" s="84"/>
      <c r="VHD38" s="84"/>
      <c r="VHE38" s="84"/>
      <c r="VHF38" s="84"/>
      <c r="VHG38" s="84"/>
      <c r="VHH38" s="84"/>
      <c r="VHI38" s="84"/>
      <c r="VHJ38" s="84"/>
      <c r="VHK38" s="84"/>
      <c r="VHL38" s="84"/>
      <c r="VHM38" s="84"/>
      <c r="VHN38" s="84"/>
      <c r="VHO38" s="84"/>
      <c r="VHP38" s="84"/>
      <c r="VHQ38" s="84"/>
      <c r="VHR38" s="84"/>
      <c r="VHS38" s="84"/>
      <c r="VHT38" s="84"/>
      <c r="VHU38" s="84"/>
      <c r="VHV38" s="84"/>
      <c r="VHW38" s="84"/>
      <c r="VHX38" s="84"/>
      <c r="VHY38" s="84"/>
      <c r="VHZ38" s="84"/>
      <c r="VIA38" s="84"/>
      <c r="VIB38" s="84"/>
      <c r="VIC38" s="84"/>
      <c r="VID38" s="84"/>
      <c r="VIE38" s="84"/>
      <c r="VIF38" s="84"/>
      <c r="VIG38" s="84"/>
      <c r="VIH38" s="84"/>
      <c r="VII38" s="84"/>
      <c r="VIJ38" s="84"/>
      <c r="VIK38" s="84"/>
      <c r="VIL38" s="84"/>
      <c r="VIM38" s="84"/>
      <c r="VIN38" s="84"/>
      <c r="VIO38" s="84"/>
      <c r="VIP38" s="84"/>
      <c r="VIQ38" s="84"/>
      <c r="VIR38" s="84"/>
      <c r="VIS38" s="84"/>
      <c r="VIT38" s="84"/>
      <c r="VIU38" s="84"/>
      <c r="VIV38" s="84"/>
      <c r="VIW38" s="84"/>
      <c r="VIX38" s="84"/>
      <c r="VIY38" s="84"/>
      <c r="VIZ38" s="84"/>
      <c r="VJA38" s="84"/>
      <c r="VJB38" s="84"/>
      <c r="VJC38" s="84"/>
      <c r="VJD38" s="84"/>
      <c r="VJE38" s="84"/>
      <c r="VJF38" s="84"/>
      <c r="VJG38" s="84"/>
      <c r="VJH38" s="84"/>
      <c r="VJI38" s="84"/>
      <c r="VJJ38" s="84"/>
      <c r="VJK38" s="84"/>
      <c r="VJL38" s="84"/>
      <c r="VJM38" s="84"/>
      <c r="VJN38" s="84"/>
      <c r="VJO38" s="84"/>
      <c r="VJP38" s="84"/>
      <c r="VJQ38" s="84"/>
      <c r="VJR38" s="84"/>
      <c r="VJS38" s="84"/>
      <c r="VJT38" s="84"/>
      <c r="VJU38" s="84"/>
      <c r="VJV38" s="84"/>
      <c r="VJW38" s="84"/>
      <c r="VJX38" s="84"/>
      <c r="VJY38" s="84"/>
      <c r="VJZ38" s="84"/>
      <c r="VKA38" s="84"/>
      <c r="VKB38" s="84"/>
      <c r="VKC38" s="84"/>
      <c r="VKD38" s="84"/>
      <c r="VKE38" s="84"/>
      <c r="VKF38" s="84"/>
      <c r="VKG38" s="84"/>
      <c r="VKH38" s="84"/>
      <c r="VKI38" s="84"/>
      <c r="VKJ38" s="84"/>
      <c r="VKK38" s="84"/>
      <c r="VKL38" s="84"/>
      <c r="VKM38" s="84"/>
      <c r="VKN38" s="84"/>
      <c r="VKO38" s="84"/>
      <c r="VKP38" s="84"/>
      <c r="VKQ38" s="84"/>
      <c r="VKR38" s="84"/>
      <c r="VKS38" s="84"/>
      <c r="VKT38" s="84"/>
      <c r="VKU38" s="84"/>
      <c r="VKV38" s="84"/>
      <c r="VKW38" s="84"/>
      <c r="VKX38" s="84"/>
      <c r="VKY38" s="84"/>
      <c r="VKZ38" s="84"/>
      <c r="VLA38" s="84"/>
      <c r="VLB38" s="84"/>
      <c r="VLC38" s="84"/>
      <c r="VLD38" s="84"/>
      <c r="VLE38" s="84"/>
      <c r="VLF38" s="84"/>
      <c r="VLG38" s="84"/>
      <c r="VLH38" s="84"/>
      <c r="VLI38" s="84"/>
      <c r="VLJ38" s="84"/>
      <c r="VLK38" s="84"/>
      <c r="VLL38" s="84"/>
      <c r="VLM38" s="84"/>
      <c r="VLN38" s="84"/>
      <c r="VLO38" s="84"/>
      <c r="VLP38" s="84"/>
      <c r="VLQ38" s="84"/>
      <c r="VLR38" s="84"/>
      <c r="VLS38" s="84"/>
      <c r="VLT38" s="84"/>
      <c r="VLU38" s="84"/>
      <c r="VLV38" s="84"/>
      <c r="VLW38" s="84"/>
      <c r="VLX38" s="84"/>
      <c r="VLY38" s="84"/>
      <c r="VLZ38" s="84"/>
      <c r="VMA38" s="84"/>
      <c r="VMB38" s="84"/>
      <c r="VMC38" s="84"/>
      <c r="VMD38" s="84"/>
      <c r="VME38" s="84"/>
      <c r="VMF38" s="84"/>
      <c r="VMG38" s="84"/>
      <c r="VMH38" s="84"/>
      <c r="VMI38" s="84"/>
      <c r="VMJ38" s="84"/>
      <c r="VMK38" s="84"/>
      <c r="VML38" s="84"/>
      <c r="VMM38" s="84"/>
      <c r="VMN38" s="84"/>
      <c r="VMO38" s="84"/>
      <c r="VMP38" s="84"/>
      <c r="VMQ38" s="84"/>
      <c r="VMR38" s="84"/>
      <c r="VMS38" s="84"/>
      <c r="VMT38" s="84"/>
      <c r="VMU38" s="84"/>
      <c r="VMV38" s="84"/>
      <c r="VMW38" s="84"/>
      <c r="VMX38" s="84"/>
      <c r="VMY38" s="84"/>
      <c r="VMZ38" s="84"/>
      <c r="VNA38" s="84"/>
      <c r="VNB38" s="84"/>
      <c r="VNC38" s="84"/>
      <c r="VND38" s="84"/>
      <c r="VNE38" s="84"/>
      <c r="VNF38" s="84"/>
      <c r="VNG38" s="84"/>
      <c r="VNH38" s="84"/>
      <c r="VNI38" s="84"/>
      <c r="VNJ38" s="84"/>
      <c r="VNK38" s="84"/>
      <c r="VNL38" s="84"/>
      <c r="VNM38" s="84"/>
      <c r="VNN38" s="84"/>
      <c r="VNO38" s="84"/>
      <c r="VNP38" s="84"/>
      <c r="VNQ38" s="84"/>
      <c r="VNR38" s="84"/>
      <c r="VNS38" s="84"/>
      <c r="VNT38" s="84"/>
      <c r="VNU38" s="84"/>
      <c r="VNV38" s="84"/>
      <c r="VNW38" s="84"/>
      <c r="VNX38" s="84"/>
      <c r="VNY38" s="84"/>
      <c r="VNZ38" s="84"/>
      <c r="VOA38" s="84"/>
      <c r="VOB38" s="84"/>
      <c r="VOC38" s="84"/>
      <c r="VOD38" s="84"/>
      <c r="VOE38" s="84"/>
      <c r="VOF38" s="84"/>
      <c r="VOG38" s="84"/>
      <c r="VOH38" s="84"/>
      <c r="VOI38" s="84"/>
      <c r="VOJ38" s="84"/>
      <c r="VOK38" s="84"/>
      <c r="VOL38" s="84"/>
      <c r="VOM38" s="84"/>
      <c r="VON38" s="84"/>
      <c r="VOO38" s="84"/>
      <c r="VOP38" s="84"/>
      <c r="VOQ38" s="84"/>
      <c r="VOR38" s="84"/>
      <c r="VOS38" s="84"/>
      <c r="VOT38" s="84"/>
      <c r="VOU38" s="84"/>
      <c r="VOV38" s="84"/>
      <c r="VOW38" s="84"/>
      <c r="VOX38" s="84"/>
      <c r="VOY38" s="84"/>
      <c r="VOZ38" s="84"/>
      <c r="VPA38" s="84"/>
      <c r="VPB38" s="84"/>
      <c r="VPC38" s="84"/>
      <c r="VPD38" s="84"/>
      <c r="VPE38" s="84"/>
      <c r="VPF38" s="84"/>
      <c r="VPG38" s="84"/>
      <c r="VPH38" s="84"/>
      <c r="VPI38" s="84"/>
      <c r="VPJ38" s="84"/>
      <c r="VPK38" s="84"/>
      <c r="VPL38" s="84"/>
      <c r="VPM38" s="84"/>
      <c r="VPN38" s="84"/>
      <c r="VPO38" s="84"/>
      <c r="VPP38" s="84"/>
      <c r="VPQ38" s="84"/>
      <c r="VPR38" s="84"/>
      <c r="VPS38" s="84"/>
      <c r="VPT38" s="84"/>
      <c r="VPU38" s="84"/>
      <c r="VPV38" s="84"/>
      <c r="VPW38" s="84"/>
      <c r="VPX38" s="84"/>
      <c r="VPY38" s="84"/>
      <c r="VPZ38" s="84"/>
      <c r="VQA38" s="84"/>
      <c r="VQB38" s="84"/>
      <c r="VQC38" s="84"/>
      <c r="VQD38" s="84"/>
      <c r="VQE38" s="84"/>
      <c r="VQF38" s="84"/>
      <c r="VQG38" s="84"/>
      <c r="VQH38" s="84"/>
      <c r="VQI38" s="84"/>
      <c r="VQJ38" s="84"/>
      <c r="VQK38" s="84"/>
      <c r="VQL38" s="84"/>
      <c r="VQM38" s="84"/>
      <c r="VQN38" s="84"/>
      <c r="VQO38" s="84"/>
      <c r="VQP38" s="84"/>
      <c r="VQQ38" s="84"/>
      <c r="VQR38" s="84"/>
      <c r="VQS38" s="84"/>
      <c r="VQT38" s="84"/>
      <c r="VQU38" s="84"/>
      <c r="VQV38" s="84"/>
      <c r="VQW38" s="84"/>
      <c r="VQX38" s="84"/>
      <c r="VQY38" s="84"/>
      <c r="VQZ38" s="84"/>
      <c r="VRA38" s="84"/>
      <c r="VRB38" s="84"/>
      <c r="VRC38" s="84"/>
      <c r="VRD38" s="84"/>
      <c r="VRE38" s="84"/>
      <c r="VRF38" s="84"/>
      <c r="VRG38" s="84"/>
      <c r="VRH38" s="84"/>
      <c r="VRI38" s="84"/>
      <c r="VRJ38" s="84"/>
      <c r="VRK38" s="84"/>
      <c r="VRL38" s="84"/>
      <c r="VRM38" s="84"/>
      <c r="VRN38" s="84"/>
      <c r="VRO38" s="84"/>
      <c r="VRP38" s="84"/>
      <c r="VRQ38" s="84"/>
      <c r="VRR38" s="84"/>
      <c r="VRS38" s="84"/>
      <c r="VRT38" s="84"/>
      <c r="VRU38" s="84"/>
      <c r="VRV38" s="84"/>
      <c r="VRW38" s="84"/>
      <c r="VRX38" s="84"/>
      <c r="VRY38" s="84"/>
      <c r="VRZ38" s="84"/>
      <c r="VSA38" s="84"/>
      <c r="VSB38" s="84"/>
      <c r="VSC38" s="84"/>
      <c r="VSD38" s="84"/>
      <c r="VSE38" s="84"/>
      <c r="VSF38" s="84"/>
      <c r="VSG38" s="84"/>
      <c r="VSH38" s="84"/>
      <c r="VSI38" s="84"/>
      <c r="VSJ38" s="84"/>
      <c r="VSK38" s="84"/>
      <c r="VSL38" s="84"/>
      <c r="VSM38" s="84"/>
      <c r="VSN38" s="84"/>
      <c r="VSO38" s="84"/>
      <c r="VSP38" s="84"/>
      <c r="VSQ38" s="84"/>
      <c r="VSR38" s="84"/>
      <c r="VSS38" s="84"/>
      <c r="VST38" s="84"/>
      <c r="VSU38" s="84"/>
      <c r="VSV38" s="84"/>
      <c r="VSW38" s="84"/>
      <c r="VSX38" s="84"/>
      <c r="VSY38" s="84"/>
      <c r="VSZ38" s="84"/>
      <c r="VTA38" s="84"/>
      <c r="VTB38" s="84"/>
      <c r="VTC38" s="84"/>
      <c r="VTD38" s="84"/>
      <c r="VTE38" s="84"/>
      <c r="VTF38" s="84"/>
      <c r="VTG38" s="84"/>
      <c r="VTH38" s="84"/>
      <c r="VTI38" s="84"/>
      <c r="VTJ38" s="84"/>
      <c r="VTK38" s="84"/>
      <c r="VTL38" s="84"/>
      <c r="VTM38" s="84"/>
      <c r="VTN38" s="84"/>
      <c r="VTO38" s="84"/>
      <c r="VTP38" s="84"/>
      <c r="VTQ38" s="84"/>
      <c r="VTR38" s="84"/>
      <c r="VTS38" s="84"/>
      <c r="VTT38" s="84"/>
      <c r="VTU38" s="84"/>
      <c r="VTV38" s="84"/>
      <c r="VTW38" s="84"/>
      <c r="VTX38" s="84"/>
      <c r="VTY38" s="84"/>
      <c r="VTZ38" s="84"/>
      <c r="VUA38" s="84"/>
      <c r="VUB38" s="84"/>
      <c r="VUC38" s="84"/>
      <c r="VUD38" s="84"/>
      <c r="VUE38" s="84"/>
      <c r="VUF38" s="84"/>
      <c r="VUG38" s="84"/>
      <c r="VUH38" s="84"/>
      <c r="VUI38" s="84"/>
      <c r="VUJ38" s="84"/>
      <c r="VUK38" s="84"/>
      <c r="VUL38" s="84"/>
      <c r="VUM38" s="84"/>
      <c r="VUN38" s="84"/>
      <c r="VUO38" s="84"/>
      <c r="VUP38" s="84"/>
      <c r="VUQ38" s="84"/>
      <c r="VUR38" s="84"/>
      <c r="VUS38" s="84"/>
      <c r="VUT38" s="84"/>
      <c r="VUU38" s="84"/>
      <c r="VUV38" s="84"/>
      <c r="VUW38" s="84"/>
      <c r="VUX38" s="84"/>
      <c r="VUY38" s="84"/>
      <c r="VUZ38" s="84"/>
      <c r="VVA38" s="84"/>
      <c r="VVB38" s="84"/>
      <c r="VVC38" s="84"/>
      <c r="VVD38" s="84"/>
      <c r="VVE38" s="84"/>
      <c r="VVF38" s="84"/>
      <c r="VVG38" s="84"/>
      <c r="VVH38" s="84"/>
      <c r="VVI38" s="84"/>
      <c r="VVJ38" s="84"/>
      <c r="VVK38" s="84"/>
      <c r="VVL38" s="84"/>
      <c r="VVM38" s="84"/>
      <c r="VVN38" s="84"/>
      <c r="VVO38" s="84"/>
      <c r="VVP38" s="84"/>
      <c r="VVQ38" s="84"/>
      <c r="VVR38" s="84"/>
      <c r="VVS38" s="84"/>
      <c r="VVT38" s="84"/>
      <c r="VVU38" s="84"/>
      <c r="VVV38" s="84"/>
      <c r="VVW38" s="84"/>
      <c r="VVX38" s="84"/>
      <c r="VVY38" s="84"/>
      <c r="VVZ38" s="84"/>
      <c r="VWA38" s="84"/>
      <c r="VWB38" s="84"/>
      <c r="VWC38" s="84"/>
      <c r="VWD38" s="84"/>
      <c r="VWE38" s="84"/>
      <c r="VWF38" s="84"/>
      <c r="VWG38" s="84"/>
      <c r="VWH38" s="84"/>
      <c r="VWI38" s="84"/>
      <c r="VWJ38" s="84"/>
      <c r="VWK38" s="84"/>
      <c r="VWL38" s="84"/>
      <c r="VWM38" s="84"/>
      <c r="VWN38" s="84"/>
      <c r="VWO38" s="84"/>
      <c r="VWP38" s="84"/>
      <c r="VWQ38" s="84"/>
      <c r="VWR38" s="84"/>
      <c r="VWS38" s="84"/>
      <c r="VWT38" s="84"/>
      <c r="VWU38" s="84"/>
      <c r="VWV38" s="84"/>
      <c r="VWW38" s="84"/>
      <c r="VWX38" s="84"/>
      <c r="VWY38" s="84"/>
      <c r="VWZ38" s="84"/>
      <c r="VXA38" s="84"/>
      <c r="VXB38" s="84"/>
      <c r="VXC38" s="84"/>
      <c r="VXD38" s="84"/>
      <c r="VXE38" s="84"/>
      <c r="VXF38" s="84"/>
      <c r="VXG38" s="84"/>
      <c r="VXH38" s="84"/>
      <c r="VXI38" s="84"/>
      <c r="VXJ38" s="84"/>
      <c r="VXK38" s="84"/>
      <c r="VXL38" s="84"/>
      <c r="VXM38" s="84"/>
      <c r="VXN38" s="84"/>
      <c r="VXO38" s="84"/>
      <c r="VXP38" s="84"/>
      <c r="VXQ38" s="84"/>
      <c r="VXR38" s="84"/>
      <c r="VXS38" s="84"/>
      <c r="VXT38" s="84"/>
      <c r="VXU38" s="84"/>
      <c r="VXV38" s="84"/>
      <c r="VXW38" s="84"/>
      <c r="VXX38" s="84"/>
      <c r="VXY38" s="84"/>
      <c r="VXZ38" s="84"/>
      <c r="VYA38" s="84"/>
      <c r="VYB38" s="84"/>
      <c r="VYC38" s="84"/>
      <c r="VYD38" s="84"/>
      <c r="VYE38" s="84"/>
      <c r="VYF38" s="84"/>
      <c r="VYG38" s="84"/>
      <c r="VYH38" s="84"/>
      <c r="VYI38" s="84"/>
      <c r="VYJ38" s="84"/>
      <c r="VYK38" s="84"/>
      <c r="VYL38" s="84"/>
      <c r="VYM38" s="84"/>
      <c r="VYN38" s="84"/>
      <c r="VYO38" s="84"/>
      <c r="VYP38" s="84"/>
      <c r="VYQ38" s="84"/>
      <c r="VYR38" s="84"/>
      <c r="VYS38" s="84"/>
      <c r="VYT38" s="84"/>
      <c r="VYU38" s="84"/>
      <c r="VYV38" s="84"/>
      <c r="VYW38" s="84"/>
      <c r="VYX38" s="84"/>
      <c r="VYY38" s="84"/>
      <c r="VYZ38" s="84"/>
      <c r="VZA38" s="84"/>
      <c r="VZB38" s="84"/>
      <c r="VZC38" s="84"/>
      <c r="VZD38" s="84"/>
      <c r="VZE38" s="84"/>
      <c r="VZF38" s="84"/>
      <c r="VZG38" s="84"/>
      <c r="VZH38" s="84"/>
      <c r="VZI38" s="84"/>
      <c r="VZJ38" s="84"/>
      <c r="VZK38" s="84"/>
      <c r="VZL38" s="84"/>
      <c r="VZM38" s="84"/>
      <c r="VZN38" s="84"/>
      <c r="VZO38" s="84"/>
      <c r="VZP38" s="84"/>
      <c r="VZQ38" s="84"/>
      <c r="VZR38" s="84"/>
      <c r="VZS38" s="84"/>
      <c r="VZT38" s="84"/>
      <c r="VZU38" s="84"/>
      <c r="VZV38" s="84"/>
      <c r="VZW38" s="84"/>
      <c r="VZX38" s="84"/>
      <c r="VZY38" s="84"/>
      <c r="VZZ38" s="84"/>
      <c r="WAA38" s="84"/>
      <c r="WAB38" s="84"/>
      <c r="WAC38" s="84"/>
      <c r="WAD38" s="84"/>
      <c r="WAE38" s="84"/>
      <c r="WAF38" s="84"/>
      <c r="WAG38" s="84"/>
      <c r="WAH38" s="84"/>
      <c r="WAI38" s="84"/>
      <c r="WAJ38" s="84"/>
      <c r="WAK38" s="84"/>
      <c r="WAL38" s="84"/>
      <c r="WAM38" s="84"/>
      <c r="WAN38" s="84"/>
      <c r="WAO38" s="84"/>
      <c r="WAP38" s="84"/>
      <c r="WAQ38" s="84"/>
      <c r="WAR38" s="84"/>
      <c r="WAS38" s="84"/>
      <c r="WAT38" s="84"/>
      <c r="WAU38" s="84"/>
      <c r="WAV38" s="84"/>
      <c r="WAW38" s="84"/>
      <c r="WAX38" s="84"/>
      <c r="WAY38" s="84"/>
      <c r="WAZ38" s="84"/>
      <c r="WBA38" s="84"/>
      <c r="WBB38" s="84"/>
      <c r="WBC38" s="84"/>
      <c r="WBD38" s="84"/>
      <c r="WBE38" s="84"/>
      <c r="WBF38" s="84"/>
      <c r="WBG38" s="84"/>
      <c r="WBH38" s="84"/>
      <c r="WBI38" s="84"/>
      <c r="WBJ38" s="84"/>
      <c r="WBK38" s="84"/>
      <c r="WBL38" s="84"/>
      <c r="WBM38" s="84"/>
      <c r="WBN38" s="84"/>
      <c r="WBO38" s="84"/>
      <c r="WBP38" s="84"/>
      <c r="WBQ38" s="84"/>
      <c r="WBR38" s="84"/>
      <c r="WBS38" s="84"/>
      <c r="WBT38" s="84"/>
      <c r="WBU38" s="84"/>
      <c r="WBV38" s="84"/>
      <c r="WBW38" s="84"/>
      <c r="WBX38" s="84"/>
      <c r="WBY38" s="84"/>
      <c r="WBZ38" s="84"/>
      <c r="WCA38" s="84"/>
      <c r="WCB38" s="84"/>
      <c r="WCC38" s="84"/>
      <c r="WCD38" s="84"/>
      <c r="WCE38" s="84"/>
      <c r="WCF38" s="84"/>
      <c r="WCG38" s="84"/>
      <c r="WCH38" s="84"/>
      <c r="WCI38" s="84"/>
      <c r="WCJ38" s="84"/>
      <c r="WCK38" s="84"/>
      <c r="WCL38" s="84"/>
      <c r="WCM38" s="84"/>
      <c r="WCN38" s="84"/>
      <c r="WCO38" s="84"/>
      <c r="WCP38" s="84"/>
      <c r="WCQ38" s="84"/>
      <c r="WCR38" s="84"/>
      <c r="WCS38" s="84"/>
      <c r="WCT38" s="84"/>
      <c r="WCU38" s="84"/>
      <c r="WCV38" s="84"/>
      <c r="WCW38" s="84"/>
      <c r="WCX38" s="84"/>
      <c r="WCY38" s="84"/>
      <c r="WCZ38" s="84"/>
      <c r="WDA38" s="84"/>
      <c r="WDB38" s="84"/>
      <c r="WDC38" s="84"/>
      <c r="WDD38" s="84"/>
      <c r="WDE38" s="84"/>
      <c r="WDF38" s="84"/>
      <c r="WDG38" s="84"/>
      <c r="WDH38" s="84"/>
      <c r="WDI38" s="84"/>
      <c r="WDJ38" s="84"/>
      <c r="WDK38" s="84"/>
      <c r="WDL38" s="84"/>
      <c r="WDM38" s="84"/>
      <c r="WDN38" s="84"/>
      <c r="WDO38" s="84"/>
      <c r="WDP38" s="84"/>
      <c r="WDQ38" s="84"/>
      <c r="WDR38" s="84"/>
      <c r="WDS38" s="84"/>
      <c r="WDT38" s="84"/>
      <c r="WDU38" s="84"/>
      <c r="WDV38" s="84"/>
      <c r="WDW38" s="84"/>
      <c r="WDX38" s="84"/>
      <c r="WDY38" s="84"/>
      <c r="WDZ38" s="84"/>
      <c r="WEA38" s="84"/>
      <c r="WEB38" s="84"/>
      <c r="WEC38" s="84"/>
      <c r="WED38" s="84"/>
      <c r="WEE38" s="84"/>
      <c r="WEF38" s="84"/>
      <c r="WEG38" s="84"/>
      <c r="WEH38" s="84"/>
      <c r="WEI38" s="84"/>
      <c r="WEJ38" s="84"/>
      <c r="WEK38" s="84"/>
      <c r="WEL38" s="84"/>
      <c r="WEM38" s="84"/>
      <c r="WEN38" s="84"/>
      <c r="WEO38" s="84"/>
      <c r="WEP38" s="84"/>
      <c r="WEQ38" s="84"/>
      <c r="WER38" s="84"/>
      <c r="WES38" s="84"/>
      <c r="WET38" s="84"/>
      <c r="WEU38" s="84"/>
      <c r="WEV38" s="84"/>
      <c r="WEW38" s="84"/>
      <c r="WEX38" s="84"/>
      <c r="WEY38" s="84"/>
      <c r="WEZ38" s="84"/>
      <c r="WFA38" s="84"/>
      <c r="WFB38" s="84"/>
      <c r="WFC38" s="84"/>
      <c r="WFD38" s="84"/>
      <c r="WFE38" s="84"/>
      <c r="WFF38" s="84"/>
      <c r="WFG38" s="84"/>
      <c r="WFH38" s="84"/>
      <c r="WFI38" s="84"/>
      <c r="WFJ38" s="84"/>
      <c r="WFK38" s="84"/>
      <c r="WFL38" s="84"/>
      <c r="WFM38" s="84"/>
      <c r="WFN38" s="84"/>
      <c r="WFO38" s="84"/>
      <c r="WFP38" s="84"/>
      <c r="WFQ38" s="84"/>
      <c r="WFR38" s="84"/>
      <c r="WFS38" s="84"/>
      <c r="WFT38" s="84"/>
      <c r="WFU38" s="84"/>
      <c r="WFV38" s="84"/>
      <c r="WFW38" s="84"/>
      <c r="WFX38" s="84"/>
      <c r="WFY38" s="84"/>
      <c r="WFZ38" s="84"/>
      <c r="WGA38" s="84"/>
      <c r="WGB38" s="84"/>
      <c r="WGC38" s="84"/>
      <c r="WGD38" s="84"/>
      <c r="WGE38" s="84"/>
      <c r="WGF38" s="84"/>
      <c r="WGG38" s="84"/>
      <c r="WGH38" s="84"/>
      <c r="WGI38" s="84"/>
      <c r="WGJ38" s="84"/>
      <c r="WGK38" s="84"/>
      <c r="WGL38" s="84"/>
      <c r="WGM38" s="84"/>
      <c r="WGN38" s="84"/>
      <c r="WGO38" s="84"/>
      <c r="WGP38" s="84"/>
      <c r="WGQ38" s="84"/>
      <c r="WGR38" s="84"/>
      <c r="WGS38" s="84"/>
      <c r="WGT38" s="84"/>
      <c r="WGU38" s="84"/>
      <c r="WGV38" s="84"/>
      <c r="WGW38" s="84"/>
      <c r="WGX38" s="84"/>
      <c r="WGY38" s="84"/>
      <c r="WGZ38" s="84"/>
      <c r="WHA38" s="84"/>
      <c r="WHB38" s="84"/>
      <c r="WHC38" s="84"/>
      <c r="WHD38" s="84"/>
      <c r="WHE38" s="84"/>
      <c r="WHF38" s="84"/>
      <c r="WHG38" s="84"/>
      <c r="WHH38" s="84"/>
      <c r="WHI38" s="84"/>
      <c r="WHJ38" s="84"/>
      <c r="WHK38" s="84"/>
      <c r="WHL38" s="84"/>
      <c r="WHM38" s="84"/>
      <c r="WHN38" s="84"/>
      <c r="WHO38" s="84"/>
      <c r="WHP38" s="84"/>
      <c r="WHQ38" s="84"/>
      <c r="WHR38" s="84"/>
      <c r="WHS38" s="84"/>
      <c r="WHT38" s="84"/>
      <c r="WHU38" s="84"/>
      <c r="WHV38" s="84"/>
      <c r="WHW38" s="84"/>
      <c r="WHX38" s="84"/>
      <c r="WHY38" s="84"/>
      <c r="WHZ38" s="84"/>
      <c r="WIA38" s="84"/>
      <c r="WIB38" s="84"/>
      <c r="WIC38" s="84"/>
      <c r="WID38" s="84"/>
      <c r="WIE38" s="84"/>
      <c r="WIF38" s="84"/>
      <c r="WIG38" s="84"/>
      <c r="WIH38" s="84"/>
      <c r="WII38" s="84"/>
      <c r="WIJ38" s="84"/>
      <c r="WIK38" s="84"/>
      <c r="WIL38" s="84"/>
      <c r="WIM38" s="84"/>
      <c r="WIN38" s="84"/>
      <c r="WIO38" s="84"/>
      <c r="WIP38" s="84"/>
      <c r="WIQ38" s="84"/>
      <c r="WIR38" s="84"/>
      <c r="WIS38" s="84"/>
      <c r="WIT38" s="84"/>
      <c r="WIU38" s="84"/>
      <c r="WIV38" s="84"/>
      <c r="WIW38" s="84"/>
      <c r="WIX38" s="84"/>
      <c r="WIY38" s="84"/>
      <c r="WIZ38" s="84"/>
      <c r="WJA38" s="84"/>
      <c r="WJB38" s="84"/>
      <c r="WJC38" s="84"/>
      <c r="WJD38" s="84"/>
      <c r="WJE38" s="84"/>
      <c r="WJF38" s="84"/>
      <c r="WJG38" s="84"/>
      <c r="WJH38" s="84"/>
      <c r="WJI38" s="84"/>
      <c r="WJJ38" s="84"/>
      <c r="WJK38" s="84"/>
      <c r="WJL38" s="84"/>
      <c r="WJM38" s="84"/>
      <c r="WJN38" s="84"/>
      <c r="WJO38" s="84"/>
      <c r="WJP38" s="84"/>
      <c r="WJQ38" s="84"/>
      <c r="WJR38" s="84"/>
      <c r="WJS38" s="84"/>
      <c r="WJT38" s="84"/>
      <c r="WJU38" s="84"/>
      <c r="WJV38" s="84"/>
      <c r="WJW38" s="84"/>
      <c r="WJX38" s="84"/>
      <c r="WJY38" s="84"/>
      <c r="WJZ38" s="84"/>
      <c r="WKA38" s="84"/>
      <c r="WKB38" s="84"/>
      <c r="WKC38" s="84"/>
      <c r="WKD38" s="84"/>
      <c r="WKE38" s="84"/>
      <c r="WKF38" s="84"/>
      <c r="WKG38" s="84"/>
      <c r="WKH38" s="84"/>
      <c r="WKI38" s="84"/>
      <c r="WKJ38" s="84"/>
      <c r="WKK38" s="84"/>
      <c r="WKL38" s="84"/>
      <c r="WKM38" s="84"/>
      <c r="WKN38" s="84"/>
      <c r="WKO38" s="84"/>
      <c r="WKP38" s="84"/>
      <c r="WKQ38" s="84"/>
      <c r="WKR38" s="84"/>
      <c r="WKS38" s="84"/>
      <c r="WKT38" s="84"/>
      <c r="WKU38" s="84"/>
      <c r="WKV38" s="84"/>
      <c r="WKW38" s="84"/>
      <c r="WKX38" s="84"/>
      <c r="WKY38" s="84"/>
      <c r="WKZ38" s="84"/>
      <c r="WLA38" s="84"/>
      <c r="WLB38" s="84"/>
      <c r="WLC38" s="84"/>
      <c r="WLD38" s="84"/>
      <c r="WLE38" s="84"/>
      <c r="WLF38" s="84"/>
      <c r="WLG38" s="84"/>
      <c r="WLH38" s="84"/>
      <c r="WLI38" s="84"/>
      <c r="WLJ38" s="84"/>
      <c r="WLK38" s="84"/>
      <c r="WLL38" s="84"/>
      <c r="WLM38" s="84"/>
      <c r="WLN38" s="84"/>
      <c r="WLO38" s="84"/>
      <c r="WLP38" s="84"/>
      <c r="WLQ38" s="84"/>
      <c r="WLR38" s="84"/>
      <c r="WLS38" s="84"/>
      <c r="WLT38" s="84"/>
      <c r="WLU38" s="84"/>
      <c r="WLV38" s="84"/>
      <c r="WLW38" s="84"/>
      <c r="WLX38" s="84"/>
      <c r="WLY38" s="84"/>
      <c r="WLZ38" s="84"/>
      <c r="WMA38" s="84"/>
      <c r="WMB38" s="84"/>
      <c r="WMC38" s="84"/>
      <c r="WMD38" s="84"/>
      <c r="WME38" s="84"/>
      <c r="WMF38" s="84"/>
      <c r="WMG38" s="84"/>
      <c r="WMH38" s="84"/>
      <c r="WMI38" s="84"/>
      <c r="WMJ38" s="84"/>
      <c r="WMK38" s="84"/>
      <c r="WML38" s="84"/>
      <c r="WMM38" s="84"/>
      <c r="WMN38" s="84"/>
      <c r="WMO38" s="84"/>
      <c r="WMP38" s="84"/>
      <c r="WMQ38" s="84"/>
      <c r="WMR38" s="84"/>
      <c r="WMS38" s="84"/>
      <c r="WMT38" s="84"/>
      <c r="WMU38" s="84"/>
      <c r="WMV38" s="84"/>
      <c r="WMW38" s="84"/>
      <c r="WMX38" s="84"/>
      <c r="WMY38" s="84"/>
      <c r="WMZ38" s="84"/>
      <c r="WNA38" s="84"/>
      <c r="WNB38" s="84"/>
      <c r="WNC38" s="84"/>
      <c r="WND38" s="84"/>
      <c r="WNE38" s="84"/>
      <c r="WNF38" s="84"/>
      <c r="WNG38" s="84"/>
      <c r="WNH38" s="84"/>
      <c r="WNI38" s="84"/>
      <c r="WNJ38" s="84"/>
      <c r="WNK38" s="84"/>
      <c r="WNL38" s="84"/>
      <c r="WNM38" s="84"/>
      <c r="WNN38" s="84"/>
      <c r="WNO38" s="84"/>
      <c r="WNP38" s="84"/>
      <c r="WNQ38" s="84"/>
      <c r="WNR38" s="84"/>
      <c r="WNS38" s="84"/>
      <c r="WNT38" s="84"/>
      <c r="WNU38" s="84"/>
      <c r="WNV38" s="84"/>
      <c r="WNW38" s="84"/>
      <c r="WNX38" s="84"/>
      <c r="WNY38" s="84"/>
      <c r="WNZ38" s="84"/>
      <c r="WOA38" s="84"/>
      <c r="WOB38" s="84"/>
      <c r="WOC38" s="84"/>
      <c r="WOD38" s="84"/>
      <c r="WOE38" s="84"/>
      <c r="WOF38" s="84"/>
      <c r="WOG38" s="84"/>
      <c r="WOH38" s="84"/>
      <c r="WOI38" s="84"/>
      <c r="WOJ38" s="84"/>
      <c r="WOK38" s="84"/>
      <c r="WOL38" s="84"/>
      <c r="WOM38" s="84"/>
      <c r="WON38" s="84"/>
      <c r="WOO38" s="84"/>
      <c r="WOP38" s="84"/>
      <c r="WOQ38" s="84"/>
      <c r="WOR38" s="84"/>
      <c r="WOS38" s="84"/>
      <c r="WOT38" s="84"/>
      <c r="WOU38" s="84"/>
      <c r="WOV38" s="84"/>
      <c r="WOW38" s="84"/>
      <c r="WOX38" s="84"/>
      <c r="WOY38" s="84"/>
      <c r="WOZ38" s="84"/>
      <c r="WPA38" s="84"/>
      <c r="WPB38" s="84"/>
      <c r="WPC38" s="84"/>
      <c r="WPD38" s="84"/>
      <c r="WPE38" s="84"/>
      <c r="WPF38" s="84"/>
      <c r="WPG38" s="84"/>
      <c r="WPH38" s="84"/>
      <c r="WPI38" s="84"/>
      <c r="WPJ38" s="84"/>
      <c r="WPK38" s="84"/>
      <c r="WPL38" s="84"/>
      <c r="WPM38" s="84"/>
      <c r="WPN38" s="84"/>
      <c r="WPO38" s="84"/>
      <c r="WPP38" s="84"/>
      <c r="WPQ38" s="84"/>
      <c r="WPR38" s="84"/>
      <c r="WPS38" s="84"/>
      <c r="WPT38" s="84"/>
      <c r="WPU38" s="84"/>
      <c r="WPV38" s="84"/>
      <c r="WPW38" s="84"/>
      <c r="WPX38" s="84"/>
      <c r="WPY38" s="84"/>
      <c r="WPZ38" s="84"/>
      <c r="WQA38" s="84"/>
      <c r="WQB38" s="84"/>
      <c r="WQC38" s="84"/>
      <c r="WQD38" s="84"/>
      <c r="WQE38" s="84"/>
      <c r="WQF38" s="84"/>
      <c r="WQG38" s="84"/>
      <c r="WQH38" s="84"/>
      <c r="WQI38" s="84"/>
      <c r="WQJ38" s="84"/>
      <c r="WQK38" s="84"/>
      <c r="WQL38" s="84"/>
      <c r="WQM38" s="84"/>
      <c r="WQN38" s="84"/>
      <c r="WQO38" s="84"/>
      <c r="WQP38" s="84"/>
      <c r="WQQ38" s="84"/>
      <c r="WQR38" s="84"/>
      <c r="WQS38" s="84"/>
      <c r="WQT38" s="84"/>
      <c r="WQU38" s="84"/>
      <c r="WQV38" s="84"/>
      <c r="WQW38" s="84"/>
      <c r="WQX38" s="84"/>
      <c r="WQY38" s="84"/>
      <c r="WQZ38" s="84"/>
      <c r="WRA38" s="84"/>
      <c r="WRB38" s="84"/>
      <c r="WRC38" s="84"/>
      <c r="WRD38" s="84"/>
      <c r="WRE38" s="84"/>
      <c r="WRF38" s="84"/>
      <c r="WRG38" s="84"/>
      <c r="WRH38" s="84"/>
      <c r="WRI38" s="84"/>
      <c r="WRJ38" s="84"/>
      <c r="WRK38" s="84"/>
      <c r="WRL38" s="84"/>
      <c r="WRM38" s="84"/>
      <c r="WRN38" s="84"/>
      <c r="WRO38" s="84"/>
      <c r="WRP38" s="84"/>
      <c r="WRQ38" s="84"/>
      <c r="WRR38" s="84"/>
      <c r="WRS38" s="84"/>
      <c r="WRT38" s="84"/>
      <c r="WRU38" s="84"/>
      <c r="WRV38" s="84"/>
      <c r="WRW38" s="84"/>
      <c r="WRX38" s="84"/>
      <c r="WRY38" s="84"/>
      <c r="WRZ38" s="84"/>
      <c r="WSA38" s="84"/>
      <c r="WSB38" s="84"/>
      <c r="WSC38" s="84"/>
      <c r="WSD38" s="84"/>
      <c r="WSE38" s="84"/>
      <c r="WSF38" s="84"/>
      <c r="WSG38" s="84"/>
      <c r="WSH38" s="84"/>
      <c r="WSI38" s="84"/>
      <c r="WSJ38" s="84"/>
      <c r="WSK38" s="84"/>
      <c r="WSL38" s="84"/>
      <c r="WSM38" s="84"/>
      <c r="WSN38" s="84"/>
      <c r="WSO38" s="84"/>
      <c r="WSP38" s="84"/>
      <c r="WSQ38" s="84"/>
      <c r="WSR38" s="84"/>
      <c r="WSS38" s="84"/>
      <c r="WST38" s="84"/>
      <c r="WSU38" s="84"/>
      <c r="WSV38" s="84"/>
      <c r="WSW38" s="84"/>
      <c r="WSX38" s="84"/>
      <c r="WSY38" s="84"/>
      <c r="WSZ38" s="84"/>
      <c r="WTA38" s="84"/>
      <c r="WTB38" s="84"/>
      <c r="WTC38" s="84"/>
      <c r="WTD38" s="84"/>
      <c r="WTE38" s="84"/>
      <c r="WTF38" s="84"/>
      <c r="WTG38" s="84"/>
      <c r="WTH38" s="84"/>
      <c r="WTI38" s="84"/>
      <c r="WTJ38" s="84"/>
      <c r="WTK38" s="84"/>
      <c r="WTL38" s="84"/>
      <c r="WTM38" s="84"/>
      <c r="WTN38" s="84"/>
      <c r="WTO38" s="84"/>
      <c r="WTP38" s="84"/>
      <c r="WTQ38" s="84"/>
      <c r="WTR38" s="84"/>
      <c r="WTS38" s="84"/>
      <c r="WTT38" s="84"/>
      <c r="WTU38" s="84"/>
      <c r="WTV38" s="84"/>
      <c r="WTW38" s="84"/>
      <c r="WTX38" s="84"/>
      <c r="WTY38" s="84"/>
      <c r="WTZ38" s="84"/>
      <c r="WUA38" s="84"/>
      <c r="WUB38" s="84"/>
      <c r="WUC38" s="84"/>
      <c r="WUD38" s="84"/>
      <c r="WUE38" s="84"/>
      <c r="WUF38" s="84"/>
      <c r="WUG38" s="84"/>
      <c r="WUH38" s="84"/>
      <c r="WUI38" s="84"/>
      <c r="WUJ38" s="84"/>
      <c r="WUK38" s="84"/>
      <c r="WUL38" s="84"/>
      <c r="WUM38" s="84"/>
      <c r="WUN38" s="84"/>
      <c r="WUO38" s="84"/>
      <c r="WUP38" s="84"/>
      <c r="WUQ38" s="84"/>
      <c r="WUR38" s="84"/>
      <c r="WUS38" s="84"/>
      <c r="WUT38" s="84"/>
      <c r="WUU38" s="84"/>
      <c r="WUV38" s="84"/>
      <c r="WUW38" s="84"/>
      <c r="WUX38" s="84"/>
      <c r="WUY38" s="84"/>
      <c r="WUZ38" s="84"/>
      <c r="WVA38" s="84"/>
      <c r="WVB38" s="84"/>
      <c r="WVC38" s="84"/>
      <c r="WVD38" s="84"/>
      <c r="WVE38" s="84"/>
      <c r="WVF38" s="84"/>
      <c r="WVG38" s="84"/>
      <c r="WVH38" s="84"/>
      <c r="WVI38" s="84"/>
      <c r="WVJ38" s="84"/>
      <c r="WVK38" s="84"/>
      <c r="WVL38" s="84"/>
      <c r="WVM38" s="84"/>
      <c r="WVN38" s="84"/>
      <c r="WVO38" s="84"/>
      <c r="WVP38" s="84"/>
      <c r="WVQ38" s="84"/>
      <c r="WVR38" s="84"/>
      <c r="WVS38" s="84"/>
      <c r="WVT38" s="84"/>
      <c r="WVU38" s="84"/>
      <c r="WVV38" s="84"/>
      <c r="WVW38" s="84"/>
      <c r="WVX38" s="84"/>
      <c r="WVY38" s="84"/>
      <c r="WVZ38" s="84"/>
      <c r="WWA38" s="84"/>
      <c r="WWB38" s="84"/>
      <c r="WWC38" s="84"/>
      <c r="WWD38" s="84"/>
      <c r="WWE38" s="84"/>
      <c r="WWF38" s="84"/>
      <c r="WWG38" s="84"/>
      <c r="WWH38" s="84"/>
      <c r="WWI38" s="84"/>
      <c r="WWJ38" s="84"/>
      <c r="WWK38" s="84"/>
      <c r="WWL38" s="84"/>
      <c r="WWM38" s="84"/>
      <c r="WWN38" s="84"/>
      <c r="WWO38" s="84"/>
      <c r="WWP38" s="84"/>
      <c r="WWQ38" s="84"/>
      <c r="WWR38" s="84"/>
      <c r="WWS38" s="84"/>
      <c r="WWT38" s="84"/>
      <c r="WWU38" s="84"/>
      <c r="WWV38" s="84"/>
      <c r="WWW38" s="84"/>
      <c r="WWX38" s="84"/>
      <c r="WWY38" s="84"/>
      <c r="WWZ38" s="84"/>
      <c r="WXA38" s="84"/>
      <c r="WXB38" s="84"/>
      <c r="WXC38" s="84"/>
      <c r="WXD38" s="84"/>
      <c r="WXE38" s="84"/>
      <c r="WXF38" s="84"/>
      <c r="WXG38" s="84"/>
      <c r="WXH38" s="84"/>
      <c r="WXI38" s="84"/>
      <c r="WXJ38" s="84"/>
      <c r="WXK38" s="84"/>
      <c r="WXL38" s="84"/>
      <c r="WXM38" s="84"/>
      <c r="WXN38" s="84"/>
      <c r="WXO38" s="84"/>
      <c r="WXP38" s="84"/>
      <c r="WXQ38" s="84"/>
      <c r="WXR38" s="84"/>
      <c r="WXS38" s="84"/>
      <c r="WXT38" s="84"/>
      <c r="WXU38" s="84"/>
      <c r="WXV38" s="84"/>
      <c r="WXW38" s="84"/>
      <c r="WXX38" s="84"/>
      <c r="WXY38" s="84"/>
      <c r="WXZ38" s="84"/>
      <c r="WYA38" s="84"/>
      <c r="WYB38" s="84"/>
      <c r="WYC38" s="84"/>
      <c r="WYD38" s="84"/>
      <c r="WYE38" s="84"/>
      <c r="WYF38" s="84"/>
      <c r="WYG38" s="84"/>
      <c r="WYH38" s="84"/>
      <c r="WYI38" s="84"/>
      <c r="WYJ38" s="84"/>
      <c r="WYK38" s="84"/>
      <c r="WYL38" s="84"/>
      <c r="WYM38" s="84"/>
      <c r="WYN38" s="84"/>
      <c r="WYO38" s="84"/>
      <c r="WYP38" s="84"/>
      <c r="WYQ38" s="84"/>
      <c r="WYR38" s="84"/>
      <c r="WYS38" s="84"/>
      <c r="WYT38" s="84"/>
      <c r="WYU38" s="84"/>
      <c r="WYV38" s="84"/>
      <c r="WYW38" s="84"/>
      <c r="WYX38" s="84"/>
      <c r="WYY38" s="84"/>
      <c r="WYZ38" s="84"/>
      <c r="WZA38" s="84"/>
      <c r="WZB38" s="84"/>
      <c r="WZC38" s="84"/>
      <c r="WZD38" s="84"/>
      <c r="WZE38" s="84"/>
      <c r="WZF38" s="84"/>
      <c r="WZG38" s="84"/>
      <c r="WZH38" s="84"/>
      <c r="WZI38" s="84"/>
      <c r="WZJ38" s="84"/>
      <c r="WZK38" s="84"/>
      <c r="WZL38" s="84"/>
      <c r="WZM38" s="84"/>
      <c r="WZN38" s="84"/>
      <c r="WZO38" s="84"/>
      <c r="WZP38" s="84"/>
      <c r="WZQ38" s="84"/>
      <c r="WZR38" s="84"/>
      <c r="WZS38" s="84"/>
      <c r="WZT38" s="84"/>
      <c r="WZU38" s="84"/>
      <c r="WZV38" s="84"/>
      <c r="WZW38" s="84"/>
      <c r="WZX38" s="84"/>
      <c r="WZY38" s="84"/>
      <c r="WZZ38" s="84"/>
      <c r="XAA38" s="84"/>
      <c r="XAB38" s="84"/>
      <c r="XAC38" s="84"/>
      <c r="XAD38" s="84"/>
      <c r="XAE38" s="84"/>
      <c r="XAF38" s="84"/>
      <c r="XAG38" s="84"/>
      <c r="XAH38" s="84"/>
      <c r="XAI38" s="84"/>
      <c r="XAJ38" s="84"/>
      <c r="XAK38" s="84"/>
      <c r="XAL38" s="84"/>
      <c r="XAM38" s="84"/>
      <c r="XAN38" s="84"/>
      <c r="XAO38" s="84"/>
      <c r="XAP38" s="84"/>
      <c r="XAQ38" s="84"/>
      <c r="XAR38" s="84"/>
      <c r="XAS38" s="84"/>
      <c r="XAT38" s="84"/>
      <c r="XAU38" s="84"/>
      <c r="XAV38" s="84"/>
      <c r="XAW38" s="84"/>
      <c r="XAX38" s="84"/>
      <c r="XAY38" s="84"/>
      <c r="XAZ38" s="84"/>
      <c r="XBA38" s="84"/>
      <c r="XBB38" s="84"/>
      <c r="XBC38" s="84"/>
      <c r="XBD38" s="84"/>
      <c r="XBE38" s="84"/>
      <c r="XBF38" s="84"/>
      <c r="XBG38" s="84"/>
      <c r="XBH38" s="84"/>
      <c r="XBI38" s="84"/>
      <c r="XBJ38" s="84"/>
      <c r="XBK38" s="84"/>
      <c r="XBL38" s="84"/>
      <c r="XBM38" s="84"/>
      <c r="XBN38" s="84"/>
      <c r="XBO38" s="84"/>
      <c r="XBP38" s="84"/>
      <c r="XBQ38" s="84"/>
      <c r="XBR38" s="84"/>
      <c r="XBS38" s="84"/>
      <c r="XBT38" s="84"/>
      <c r="XBU38" s="84"/>
      <c r="XBV38" s="84"/>
      <c r="XBW38" s="84"/>
      <c r="XBX38" s="84"/>
      <c r="XBY38" s="84"/>
      <c r="XBZ38" s="84"/>
      <c r="XCA38" s="84"/>
      <c r="XCB38" s="84"/>
      <c r="XCC38" s="84"/>
      <c r="XCD38" s="84"/>
      <c r="XCE38" s="84"/>
      <c r="XCF38" s="84"/>
      <c r="XCG38" s="84"/>
      <c r="XCH38" s="84"/>
      <c r="XCI38" s="84"/>
      <c r="XCJ38" s="84"/>
      <c r="XCK38" s="84"/>
      <c r="XCL38" s="84"/>
      <c r="XCM38" s="84"/>
      <c r="XCN38" s="84"/>
      <c r="XCO38" s="84"/>
      <c r="XCP38" s="84"/>
      <c r="XCQ38" s="84"/>
      <c r="XCR38" s="84"/>
      <c r="XCS38" s="84"/>
      <c r="XCT38" s="84"/>
      <c r="XCU38" s="84"/>
      <c r="XCV38" s="84"/>
      <c r="XCW38" s="84"/>
      <c r="XCX38" s="84"/>
      <c r="XCY38" s="84"/>
      <c r="XCZ38" s="84"/>
      <c r="XDA38" s="84"/>
      <c r="XDB38" s="84"/>
      <c r="XDC38" s="84"/>
      <c r="XDD38" s="84"/>
      <c r="XDE38" s="84"/>
      <c r="XDF38" s="84"/>
      <c r="XDG38" s="84"/>
      <c r="XDH38" s="84"/>
      <c r="XDI38" s="84"/>
      <c r="XDJ38" s="84"/>
      <c r="XDK38" s="84"/>
      <c r="XDL38" s="84"/>
      <c r="XDM38" s="84"/>
      <c r="XDN38" s="84"/>
      <c r="XDO38" s="84"/>
      <c r="XDP38" s="84"/>
      <c r="XDQ38" s="84"/>
      <c r="XDR38" s="84"/>
      <c r="XDS38" s="84"/>
      <c r="XDT38" s="84"/>
      <c r="XDU38" s="84"/>
      <c r="XDV38" s="84"/>
      <c r="XDW38" s="84"/>
      <c r="XDX38" s="84"/>
      <c r="XDY38" s="84"/>
      <c r="XDZ38" s="84"/>
      <c r="XEA38" s="84"/>
      <c r="XEB38" s="84"/>
      <c r="XEC38" s="84"/>
      <c r="XED38" s="84"/>
      <c r="XEE38" s="84"/>
      <c r="XEF38" s="84"/>
      <c r="XEG38" s="84"/>
      <c r="XEH38" s="84"/>
      <c r="XEI38" s="84"/>
      <c r="XEJ38" s="84"/>
      <c r="XEK38" s="84"/>
      <c r="XEL38" s="84"/>
      <c r="XEM38" s="84"/>
      <c r="XEN38" s="84"/>
      <c r="XEO38" s="84"/>
      <c r="XEP38" s="84"/>
      <c r="XEQ38" s="84"/>
      <c r="XER38" s="84"/>
      <c r="XES38" s="84"/>
      <c r="XET38" s="84"/>
      <c r="XEU38" s="84"/>
      <c r="XEV38" s="84"/>
      <c r="XEW38" s="84"/>
      <c r="XEX38" s="84"/>
      <c r="XEY38" s="84"/>
      <c r="XEZ38" s="84"/>
      <c r="XFA38" s="84"/>
      <c r="XFB38" s="84"/>
    </row>
    <row r="39" spans="1:16382" ht="15.75" x14ac:dyDescent="0.25">
      <c r="B39" s="127" t="s">
        <v>156</v>
      </c>
      <c r="C39" s="124">
        <v>9010</v>
      </c>
      <c r="D39" s="126"/>
      <c r="E39" s="126">
        <v>150</v>
      </c>
      <c r="F39" s="158">
        <v>150</v>
      </c>
      <c r="G39" s="162">
        <v>150</v>
      </c>
      <c r="H39" s="159">
        <v>150</v>
      </c>
      <c r="I39" s="159">
        <v>150</v>
      </c>
      <c r="K39" s="84" t="s">
        <v>420</v>
      </c>
      <c r="L39" s="148"/>
      <c r="S39" s="550" t="s">
        <v>348</v>
      </c>
      <c r="T39" s="551">
        <v>1504320.9384162042</v>
      </c>
    </row>
    <row r="40" spans="1:16382" ht="15.75" x14ac:dyDescent="0.25">
      <c r="B40" s="127" t="s">
        <v>506</v>
      </c>
      <c r="C40" s="124">
        <v>9010</v>
      </c>
      <c r="D40" s="126"/>
      <c r="E40" s="126">
        <v>-150</v>
      </c>
      <c r="F40" s="158">
        <v>-150</v>
      </c>
      <c r="G40" s="162">
        <v>-150</v>
      </c>
      <c r="H40" s="159">
        <v>-150</v>
      </c>
      <c r="I40" s="159">
        <v>-150</v>
      </c>
      <c r="K40" s="84" t="s">
        <v>420</v>
      </c>
      <c r="L40" s="148"/>
    </row>
    <row r="41" spans="1:16382" ht="15.75" x14ac:dyDescent="0.25">
      <c r="B41" s="759" t="s">
        <v>381</v>
      </c>
      <c r="C41" s="124">
        <v>9010</v>
      </c>
      <c r="D41" s="126"/>
      <c r="E41" s="654"/>
      <c r="F41" s="655">
        <v>-1500</v>
      </c>
      <c r="G41" s="536"/>
      <c r="H41" s="506"/>
      <c r="I41" s="506"/>
      <c r="K41" s="84" t="s">
        <v>422</v>
      </c>
    </row>
    <row r="42" spans="1:16382" ht="15.75" x14ac:dyDescent="0.25">
      <c r="B42" s="123" t="s">
        <v>556</v>
      </c>
      <c r="C42" s="124">
        <v>9020</v>
      </c>
      <c r="D42" s="125"/>
      <c r="E42" s="126">
        <v>600</v>
      </c>
      <c r="F42" s="158">
        <v>600</v>
      </c>
      <c r="G42" s="547">
        <v>1400</v>
      </c>
      <c r="H42" s="544">
        <v>2100</v>
      </c>
      <c r="I42" s="544">
        <v>2300</v>
      </c>
      <c r="K42" s="84" t="s">
        <v>423</v>
      </c>
      <c r="L42" s="148"/>
    </row>
    <row r="43" spans="1:16382" ht="15.75" x14ac:dyDescent="0.25">
      <c r="B43" s="151" t="s">
        <v>23</v>
      </c>
      <c r="C43" s="150">
        <v>9080</v>
      </c>
      <c r="D43" s="125"/>
      <c r="E43" s="152">
        <f>-3300+1000</f>
        <v>-2300</v>
      </c>
      <c r="F43" s="555">
        <v>-1800</v>
      </c>
      <c r="G43" s="556">
        <v>-1800</v>
      </c>
      <c r="H43" s="440">
        <v>-1800</v>
      </c>
      <c r="I43" s="440">
        <v>-1800</v>
      </c>
      <c r="K43" s="84" t="s">
        <v>424</v>
      </c>
      <c r="L43" s="148"/>
    </row>
    <row r="44" spans="1:16382" ht="15.75" x14ac:dyDescent="0.25">
      <c r="B44" s="132" t="s">
        <v>24</v>
      </c>
      <c r="C44" s="133"/>
      <c r="D44" s="153">
        <f t="shared" ref="D44:I44" si="4">SUM(D27:D43)</f>
        <v>0</v>
      </c>
      <c r="E44" s="153">
        <f t="shared" si="4"/>
        <v>51125</v>
      </c>
      <c r="F44" s="154">
        <f t="shared" si="4"/>
        <v>61200</v>
      </c>
      <c r="G44" s="155">
        <f t="shared" si="4"/>
        <v>72850</v>
      </c>
      <c r="H44" s="155">
        <f t="shared" si="4"/>
        <v>79620</v>
      </c>
      <c r="I44" s="156">
        <f t="shared" si="4"/>
        <v>81330</v>
      </c>
      <c r="K44" s="684">
        <f>+F44-E44</f>
        <v>10075</v>
      </c>
      <c r="L44" s="157"/>
    </row>
    <row r="45" spans="1:16382" ht="16.5" thickBot="1" x14ac:dyDescent="0.3">
      <c r="B45" s="163"/>
      <c r="C45" s="124"/>
      <c r="D45" s="180"/>
      <c r="E45" s="187"/>
      <c r="F45" s="182"/>
      <c r="G45" s="194"/>
      <c r="H45" s="194"/>
      <c r="I45" s="194"/>
    </row>
    <row r="46" spans="1:16382" ht="18.75" customHeight="1" thickBot="1" x14ac:dyDescent="0.3">
      <c r="B46" s="205" t="s">
        <v>574</v>
      </c>
      <c r="C46" s="206"/>
      <c r="D46" s="207" t="e">
        <f>+D26+D44+#REF!+#REF!</f>
        <v>#REF!</v>
      </c>
      <c r="E46" s="207">
        <f>+E26+E44</f>
        <v>-984962</v>
      </c>
      <c r="F46" s="208">
        <f t="shared" ref="F46:I46" si="5">+F26+F44</f>
        <v>-1038841</v>
      </c>
      <c r="G46" s="460">
        <f t="shared" si="5"/>
        <v>-1040995</v>
      </c>
      <c r="H46" s="461">
        <f t="shared" si="5"/>
        <v>-1037601</v>
      </c>
      <c r="I46" s="461">
        <f t="shared" si="5"/>
        <v>-1041132</v>
      </c>
    </row>
    <row r="48" spans="1:16382" x14ac:dyDescent="0.2">
      <c r="B48" s="84" t="s">
        <v>578</v>
      </c>
    </row>
    <row r="50" spans="6:9" x14ac:dyDescent="0.2">
      <c r="F50" s="615"/>
      <c r="H50" s="84"/>
      <c r="I50" s="84"/>
    </row>
  </sheetData>
  <mergeCells count="1">
    <mergeCell ref="N21:Q21"/>
  </mergeCells>
  <phoneticPr fontId="0" type="noConversion"/>
  <pageMargins left="0.39370078740157483" right="0.78740157480314965" top="0.59055118110236227" bottom="0.78740157480314965" header="0.51181102362204722" footer="0.51181102362204722"/>
  <pageSetup paperSize="9" scale="82" firstPageNumber="0" fitToHeight="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Normal="100" zoomScalePageLayoutView="130" workbookViewId="0">
      <pane ySplit="6" topLeftCell="A7" activePane="bottomLeft" state="frozen"/>
      <selection activeCell="A70" sqref="A70"/>
      <selection pane="bottomLeft" activeCell="G3" sqref="G3"/>
    </sheetView>
  </sheetViews>
  <sheetFormatPr baseColWidth="10" defaultColWidth="9.85546875" defaultRowHeight="12.75" x14ac:dyDescent="0.2"/>
  <cols>
    <col min="1" max="1" width="43.7109375" style="84" customWidth="1"/>
    <col min="2" max="2" width="11.28515625" style="210" customWidth="1"/>
    <col min="3" max="3" width="13" style="81" customWidth="1"/>
    <col min="4" max="7" width="11.7109375" style="81" customWidth="1"/>
    <col min="8" max="16384" width="9.85546875" style="84"/>
  </cols>
  <sheetData>
    <row r="1" spans="1:7" ht="15.75" x14ac:dyDescent="0.25">
      <c r="G1" s="211"/>
    </row>
    <row r="2" spans="1:7" ht="24" thickBot="1" x14ac:dyDescent="0.4">
      <c r="A2" s="251" t="s">
        <v>185</v>
      </c>
      <c r="B2" s="212"/>
      <c r="C2" s="87"/>
      <c r="D2" s="87"/>
      <c r="E2" s="87"/>
      <c r="F2" s="213"/>
      <c r="G2" s="252" t="s">
        <v>2</v>
      </c>
    </row>
    <row r="3" spans="1:7" ht="19.5" thickTop="1" x14ac:dyDescent="0.3">
      <c r="A3" s="90"/>
      <c r="B3" s="215"/>
      <c r="C3" s="92"/>
      <c r="D3" s="92"/>
      <c r="E3" s="92"/>
      <c r="F3" s="92"/>
      <c r="G3" s="785" t="s">
        <v>582</v>
      </c>
    </row>
    <row r="4" spans="1:7" ht="23.25" x14ac:dyDescent="0.35">
      <c r="A4" s="93"/>
      <c r="B4" s="216"/>
      <c r="C4" s="96" t="s">
        <v>28</v>
      </c>
      <c r="D4" s="217"/>
      <c r="E4" s="98" t="s">
        <v>4</v>
      </c>
      <c r="F4" s="99"/>
      <c r="G4" s="218"/>
    </row>
    <row r="5" spans="1:7" ht="18.75" x14ac:dyDescent="0.3">
      <c r="A5" s="101"/>
      <c r="B5" s="102"/>
      <c r="C5" s="104" t="s">
        <v>29</v>
      </c>
      <c r="D5" s="219" t="s">
        <v>7</v>
      </c>
      <c r="E5" s="106"/>
      <c r="F5" s="107"/>
      <c r="G5" s="220"/>
    </row>
    <row r="6" spans="1:7" ht="21" x14ac:dyDescent="0.35">
      <c r="A6" s="109" t="s">
        <v>8</v>
      </c>
      <c r="B6" s="110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224">
        <v>2025</v>
      </c>
    </row>
    <row r="7" spans="1:7" ht="15.75" x14ac:dyDescent="0.25">
      <c r="A7" s="160" t="s">
        <v>30</v>
      </c>
      <c r="B7" s="225"/>
      <c r="C7" s="226">
        <v>72325</v>
      </c>
      <c r="D7" s="227">
        <f>+C56</f>
        <v>66978</v>
      </c>
      <c r="E7" s="228">
        <f>+D7</f>
        <v>66978</v>
      </c>
      <c r="F7" s="229">
        <f>+D7</f>
        <v>66978</v>
      </c>
      <c r="G7" s="229">
        <f>+D7</f>
        <v>66978</v>
      </c>
    </row>
    <row r="8" spans="1:7" ht="15.75" x14ac:dyDescent="0.25">
      <c r="A8" s="139" t="s">
        <v>289</v>
      </c>
      <c r="B8" s="225"/>
      <c r="C8" s="230">
        <v>-8309</v>
      </c>
      <c r="D8" s="231">
        <f>-C48</f>
        <v>-3591</v>
      </c>
      <c r="E8" s="159">
        <f>-C48</f>
        <v>-3591</v>
      </c>
      <c r="F8" s="122">
        <f>-C48</f>
        <v>-3591</v>
      </c>
      <c r="G8" s="122">
        <f>-C48</f>
        <v>-3591</v>
      </c>
    </row>
    <row r="9" spans="1:7" ht="15.75" x14ac:dyDescent="0.25">
      <c r="A9" s="139"/>
      <c r="B9" s="225"/>
      <c r="C9" s="230"/>
      <c r="D9" s="231"/>
      <c r="E9" s="159"/>
      <c r="F9" s="122"/>
      <c r="G9" s="122"/>
    </row>
    <row r="10" spans="1:7" ht="15.75" x14ac:dyDescent="0.25">
      <c r="A10" s="160" t="s">
        <v>31</v>
      </c>
      <c r="B10" s="225"/>
      <c r="C10" s="230"/>
      <c r="D10" s="231"/>
      <c r="E10" s="232"/>
      <c r="F10" s="229"/>
      <c r="G10" s="229"/>
    </row>
    <row r="11" spans="1:7" ht="15.75" x14ac:dyDescent="0.25">
      <c r="A11" s="165" t="s">
        <v>105</v>
      </c>
      <c r="B11" s="150" t="s">
        <v>65</v>
      </c>
      <c r="C11" s="126">
        <f>51+115+78+136+160</f>
        <v>540</v>
      </c>
      <c r="D11" s="231">
        <f>178-115+117-78+295-136+368-160</f>
        <v>469</v>
      </c>
      <c r="E11" s="159">
        <f>178-115+117-78+295-136+368-160</f>
        <v>469</v>
      </c>
      <c r="F11" s="159">
        <f>178-115+117-78+295-136+368-160</f>
        <v>469</v>
      </c>
      <c r="G11" s="159">
        <f>178-115+117-78+295-136+368-160</f>
        <v>469</v>
      </c>
    </row>
    <row r="12" spans="1:7" ht="15.75" x14ac:dyDescent="0.25">
      <c r="A12" s="165" t="s">
        <v>150</v>
      </c>
      <c r="B12" s="235" t="s">
        <v>65</v>
      </c>
      <c r="C12" s="126">
        <v>-750</v>
      </c>
      <c r="D12" s="233"/>
      <c r="E12" s="236"/>
      <c r="F12" s="236"/>
      <c r="G12" s="236"/>
    </row>
    <row r="13" spans="1:7" ht="15.75" x14ac:dyDescent="0.25">
      <c r="A13" s="165" t="s">
        <v>234</v>
      </c>
      <c r="B13" s="150" t="s">
        <v>229</v>
      </c>
      <c r="C13" s="126">
        <v>680</v>
      </c>
      <c r="D13" s="231"/>
      <c r="E13" s="506"/>
      <c r="F13" s="506"/>
      <c r="G13" s="506"/>
    </row>
    <row r="14" spans="1:7" ht="15.75" x14ac:dyDescent="0.25">
      <c r="A14" s="165" t="s">
        <v>277</v>
      </c>
      <c r="B14" s="237">
        <v>1721</v>
      </c>
      <c r="C14" s="126">
        <v>950</v>
      </c>
      <c r="D14" s="121"/>
      <c r="E14" s="122"/>
      <c r="F14" s="122"/>
      <c r="G14" s="122"/>
    </row>
    <row r="15" spans="1:7" ht="15.75" x14ac:dyDescent="0.25">
      <c r="A15" s="165" t="s">
        <v>158</v>
      </c>
      <c r="B15" s="235">
        <v>1801</v>
      </c>
      <c r="C15" s="126">
        <v>645</v>
      </c>
      <c r="D15" s="233"/>
      <c r="E15" s="236"/>
      <c r="F15" s="236"/>
      <c r="G15" s="236"/>
    </row>
    <row r="16" spans="1:7" ht="15.75" x14ac:dyDescent="0.25">
      <c r="A16" s="165" t="s">
        <v>276</v>
      </c>
      <c r="B16" s="150">
        <v>1702</v>
      </c>
      <c r="C16" s="126">
        <v>-400</v>
      </c>
      <c r="D16" s="233">
        <v>-400</v>
      </c>
      <c r="E16" s="159">
        <v>-400</v>
      </c>
      <c r="F16" s="159">
        <v>-400</v>
      </c>
      <c r="G16" s="159">
        <v>-400</v>
      </c>
    </row>
    <row r="17" spans="1:7" ht="15.75" x14ac:dyDescent="0.25">
      <c r="A17" s="165" t="s">
        <v>144</v>
      </c>
      <c r="B17" s="150">
        <v>1702</v>
      </c>
      <c r="C17" s="126"/>
      <c r="D17" s="231">
        <v>-727</v>
      </c>
      <c r="E17" s="159">
        <v>-727</v>
      </c>
      <c r="F17" s="122">
        <v>-727</v>
      </c>
      <c r="G17" s="122">
        <v>-727</v>
      </c>
    </row>
    <row r="18" spans="1:7" ht="15.75" x14ac:dyDescent="0.25">
      <c r="A18" s="165" t="s">
        <v>376</v>
      </c>
      <c r="B18" s="235">
        <v>1900</v>
      </c>
      <c r="C18" s="126"/>
      <c r="D18" s="601">
        <v>850</v>
      </c>
      <c r="E18" s="443">
        <v>850</v>
      </c>
      <c r="F18" s="443">
        <v>850</v>
      </c>
      <c r="G18" s="443">
        <v>850</v>
      </c>
    </row>
    <row r="19" spans="1:7" ht="15.75" x14ac:dyDescent="0.25">
      <c r="A19" s="709" t="s">
        <v>484</v>
      </c>
      <c r="B19" s="237">
        <v>1900</v>
      </c>
      <c r="C19" s="561"/>
      <c r="D19" s="612">
        <v>-185</v>
      </c>
      <c r="E19" s="672">
        <v>-185</v>
      </c>
      <c r="F19" s="672">
        <v>-185</v>
      </c>
      <c r="G19" s="672">
        <v>-185</v>
      </c>
    </row>
    <row r="20" spans="1:7" ht="15.75" x14ac:dyDescent="0.25">
      <c r="A20" s="165" t="s">
        <v>472</v>
      </c>
      <c r="B20" s="235">
        <v>1900</v>
      </c>
      <c r="C20" s="126">
        <v>-1181</v>
      </c>
      <c r="D20" s="233">
        <v>-1278</v>
      </c>
      <c r="E20" s="236">
        <v>-1278</v>
      </c>
      <c r="F20" s="236">
        <v>-1278</v>
      </c>
      <c r="G20" s="236">
        <v>-1278</v>
      </c>
    </row>
    <row r="21" spans="1:7" ht="15.75" x14ac:dyDescent="0.25">
      <c r="A21" s="455" t="s">
        <v>138</v>
      </c>
      <c r="B21" s="235" t="s">
        <v>229</v>
      </c>
      <c r="C21" s="456">
        <f>-8-105</f>
        <v>-113</v>
      </c>
      <c r="D21" s="612">
        <f>-166+105+106</f>
        <v>45</v>
      </c>
      <c r="E21" s="672">
        <f>-166+105+106</f>
        <v>45</v>
      </c>
      <c r="F21" s="672">
        <f>-166+105+106</f>
        <v>45</v>
      </c>
      <c r="G21" s="672">
        <f>-166+105+106</f>
        <v>45</v>
      </c>
    </row>
    <row r="22" spans="1:7" ht="15.75" x14ac:dyDescent="0.25">
      <c r="A22" s="455" t="s">
        <v>304</v>
      </c>
      <c r="B22" s="235" t="s">
        <v>229</v>
      </c>
      <c r="C22" s="456">
        <v>36</v>
      </c>
      <c r="D22" s="457"/>
      <c r="E22" s="458"/>
      <c r="F22" s="458"/>
      <c r="G22" s="458"/>
    </row>
    <row r="23" spans="1:7" ht="15.75" x14ac:dyDescent="0.25">
      <c r="A23" s="165" t="s">
        <v>288</v>
      </c>
      <c r="B23" s="150">
        <v>1320</v>
      </c>
      <c r="C23" s="126">
        <v>-2201</v>
      </c>
      <c r="D23" s="233"/>
      <c r="E23" s="159"/>
      <c r="F23" s="122"/>
      <c r="G23" s="122"/>
    </row>
    <row r="24" spans="1:7" ht="15.75" x14ac:dyDescent="0.25">
      <c r="A24" s="165" t="s">
        <v>287</v>
      </c>
      <c r="B24" s="150">
        <v>1151</v>
      </c>
      <c r="C24" s="456">
        <v>-850</v>
      </c>
      <c r="D24" s="233"/>
      <c r="E24" s="506"/>
      <c r="F24" s="122"/>
      <c r="G24" s="122"/>
    </row>
    <row r="25" spans="1:7" ht="15.75" x14ac:dyDescent="0.25">
      <c r="A25" s="709" t="s">
        <v>491</v>
      </c>
      <c r="B25" s="237">
        <v>1740</v>
      </c>
      <c r="C25" s="126"/>
      <c r="D25" s="439">
        <v>92</v>
      </c>
      <c r="E25" s="440">
        <v>92</v>
      </c>
      <c r="F25" s="440">
        <v>92</v>
      </c>
      <c r="G25" s="440">
        <v>92</v>
      </c>
    </row>
    <row r="26" spans="1:7" ht="15.75" x14ac:dyDescent="0.25">
      <c r="A26" s="165" t="s">
        <v>159</v>
      </c>
      <c r="B26" s="235">
        <v>1740</v>
      </c>
      <c r="C26" s="456">
        <v>300</v>
      </c>
      <c r="D26" s="233">
        <v>-100</v>
      </c>
      <c r="E26" s="236">
        <v>-100</v>
      </c>
      <c r="F26" s="236">
        <v>-100</v>
      </c>
      <c r="G26" s="236">
        <v>-100</v>
      </c>
    </row>
    <row r="27" spans="1:7" ht="15.75" x14ac:dyDescent="0.25">
      <c r="A27" s="165" t="s">
        <v>488</v>
      </c>
      <c r="B27" s="237">
        <v>1740</v>
      </c>
      <c r="C27" s="126">
        <v>200</v>
      </c>
      <c r="D27" s="121">
        <v>200</v>
      </c>
      <c r="E27" s="122">
        <v>400</v>
      </c>
      <c r="F27" s="122">
        <v>600</v>
      </c>
      <c r="G27" s="122">
        <v>600</v>
      </c>
    </row>
    <row r="28" spans="1:7" ht="15.75" x14ac:dyDescent="0.25">
      <c r="A28" s="165" t="s">
        <v>196</v>
      </c>
      <c r="B28" s="235">
        <v>1740</v>
      </c>
      <c r="C28" s="126">
        <v>350</v>
      </c>
      <c r="D28" s="233"/>
      <c r="E28" s="236"/>
      <c r="F28" s="236"/>
      <c r="G28" s="236"/>
    </row>
    <row r="29" spans="1:7" ht="15.75" x14ac:dyDescent="0.25">
      <c r="A29" s="165" t="s">
        <v>557</v>
      </c>
      <c r="B29" s="237">
        <v>1740</v>
      </c>
      <c r="C29" s="126">
        <v>160</v>
      </c>
      <c r="D29" s="121"/>
      <c r="E29" s="122"/>
      <c r="F29" s="122"/>
      <c r="G29" s="122"/>
    </row>
    <row r="30" spans="1:7" ht="15.75" x14ac:dyDescent="0.25">
      <c r="A30" s="165" t="s">
        <v>486</v>
      </c>
      <c r="B30" s="235">
        <v>1740</v>
      </c>
      <c r="C30" s="126">
        <v>500</v>
      </c>
      <c r="D30" s="121">
        <v>1000</v>
      </c>
      <c r="E30" s="122">
        <v>1000</v>
      </c>
      <c r="F30" s="122">
        <v>1000</v>
      </c>
      <c r="G30" s="122">
        <v>1000</v>
      </c>
    </row>
    <row r="31" spans="1:7" ht="15.75" x14ac:dyDescent="0.25">
      <c r="A31" s="709" t="s">
        <v>485</v>
      </c>
      <c r="B31" s="237">
        <v>1740</v>
      </c>
      <c r="C31" s="561"/>
      <c r="D31" s="439">
        <v>800</v>
      </c>
      <c r="E31" s="440">
        <v>1200</v>
      </c>
      <c r="F31" s="440">
        <v>1200</v>
      </c>
      <c r="G31" s="440">
        <v>1200</v>
      </c>
    </row>
    <row r="32" spans="1:7" ht="15.75" x14ac:dyDescent="0.25">
      <c r="A32" s="709" t="s">
        <v>449</v>
      </c>
      <c r="B32" s="237">
        <v>1741</v>
      </c>
      <c r="C32" s="561"/>
      <c r="D32" s="439">
        <v>450</v>
      </c>
      <c r="E32" s="440">
        <v>450</v>
      </c>
      <c r="F32" s="440">
        <v>450</v>
      </c>
      <c r="G32" s="440">
        <v>450</v>
      </c>
    </row>
    <row r="33" spans="1:7" ht="15.75" x14ac:dyDescent="0.25">
      <c r="A33" s="165" t="s">
        <v>487</v>
      </c>
      <c r="B33" s="237">
        <v>1750</v>
      </c>
      <c r="C33" s="126">
        <v>85</v>
      </c>
      <c r="D33" s="121"/>
      <c r="E33" s="122"/>
      <c r="F33" s="122"/>
      <c r="G33" s="122"/>
    </row>
    <row r="34" spans="1:7" ht="15.75" x14ac:dyDescent="0.25">
      <c r="A34" s="165" t="s">
        <v>490</v>
      </c>
      <c r="B34" s="237">
        <v>1041</v>
      </c>
      <c r="C34" s="126">
        <v>120</v>
      </c>
      <c r="D34" s="121">
        <v>-120</v>
      </c>
      <c r="E34" s="440">
        <v>-120</v>
      </c>
      <c r="F34" s="440">
        <v>-120</v>
      </c>
      <c r="G34" s="440">
        <v>-120</v>
      </c>
    </row>
    <row r="35" spans="1:7" ht="15.75" x14ac:dyDescent="0.25">
      <c r="A35" s="709" t="s">
        <v>450</v>
      </c>
      <c r="B35" s="237">
        <v>1041</v>
      </c>
      <c r="C35" s="561"/>
      <c r="D35" s="439">
        <v>65</v>
      </c>
      <c r="E35" s="440">
        <v>65</v>
      </c>
      <c r="F35" s="440">
        <v>65</v>
      </c>
      <c r="G35" s="440">
        <v>65</v>
      </c>
    </row>
    <row r="36" spans="1:7" ht="15.75" x14ac:dyDescent="0.25">
      <c r="A36" s="455" t="s">
        <v>351</v>
      </c>
      <c r="B36" s="237">
        <v>1026</v>
      </c>
      <c r="C36" s="456">
        <v>50</v>
      </c>
      <c r="D36" s="558"/>
      <c r="E36" s="122"/>
      <c r="F36" s="122"/>
      <c r="G36" s="122"/>
    </row>
    <row r="37" spans="1:7" ht="15.75" x14ac:dyDescent="0.25">
      <c r="A37" s="165" t="s">
        <v>489</v>
      </c>
      <c r="B37" s="237">
        <v>1900</v>
      </c>
      <c r="C37" s="126">
        <v>250</v>
      </c>
      <c r="D37" s="121"/>
      <c r="E37" s="122"/>
      <c r="F37" s="122"/>
      <c r="G37" s="122"/>
    </row>
    <row r="38" spans="1:7" ht="16.5" thickBot="1" x14ac:dyDescent="0.3">
      <c r="A38" s="239" t="s">
        <v>32</v>
      </c>
      <c r="B38" s="150"/>
      <c r="C38" s="240">
        <f>SUM(C10:C37)</f>
        <v>-629</v>
      </c>
      <c r="D38" s="231"/>
      <c r="E38" s="238"/>
      <c r="F38" s="238"/>
      <c r="G38" s="238"/>
    </row>
    <row r="39" spans="1:7" ht="16.5" thickTop="1" x14ac:dyDescent="0.25">
      <c r="A39" s="239"/>
      <c r="B39" s="150"/>
      <c r="C39" s="126"/>
      <c r="D39" s="231"/>
      <c r="E39" s="238"/>
      <c r="F39" s="238"/>
      <c r="G39" s="238"/>
    </row>
    <row r="40" spans="1:7" ht="15.75" x14ac:dyDescent="0.25">
      <c r="A40" s="239"/>
      <c r="B40" s="150"/>
      <c r="C40" s="241" t="s">
        <v>179</v>
      </c>
      <c r="D40" s="233"/>
      <c r="E40" s="236"/>
      <c r="F40" s="236"/>
      <c r="G40" s="236"/>
    </row>
    <row r="41" spans="1:7" ht="15.75" x14ac:dyDescent="0.25">
      <c r="A41" s="239" t="s">
        <v>33</v>
      </c>
      <c r="B41" s="150"/>
      <c r="C41" s="126"/>
      <c r="D41" s="231" t="s">
        <v>108</v>
      </c>
      <c r="E41" s="238"/>
      <c r="F41" s="238"/>
      <c r="G41" s="238"/>
    </row>
    <row r="42" spans="1:7" ht="15.75" x14ac:dyDescent="0.25">
      <c r="A42" s="165" t="s">
        <v>118</v>
      </c>
      <c r="B42" s="150">
        <v>1031</v>
      </c>
      <c r="C42" s="126">
        <v>800</v>
      </c>
      <c r="D42" s="231"/>
      <c r="E42" s="238">
        <v>800</v>
      </c>
      <c r="F42" s="238"/>
      <c r="G42" s="238"/>
    </row>
    <row r="43" spans="1:7" ht="15.75" x14ac:dyDescent="0.25">
      <c r="A43" s="566" t="s">
        <v>355</v>
      </c>
      <c r="B43" s="237">
        <v>1900</v>
      </c>
      <c r="C43" s="456">
        <v>857</v>
      </c>
      <c r="D43" s="457"/>
      <c r="E43" s="458"/>
      <c r="F43" s="458"/>
      <c r="G43" s="458"/>
    </row>
    <row r="44" spans="1:7" ht="15.75" x14ac:dyDescent="0.25">
      <c r="A44" s="455" t="s">
        <v>352</v>
      </c>
      <c r="B44" s="237">
        <v>1900</v>
      </c>
      <c r="C44" s="456">
        <v>250</v>
      </c>
      <c r="D44" s="457"/>
      <c r="E44" s="458"/>
      <c r="F44" s="458"/>
      <c r="G44" s="458"/>
    </row>
    <row r="45" spans="1:7" ht="15.75" x14ac:dyDescent="0.25">
      <c r="A45" s="455" t="s">
        <v>353</v>
      </c>
      <c r="B45" s="237">
        <v>1882</v>
      </c>
      <c r="C45" s="456">
        <v>260</v>
      </c>
      <c r="D45" s="457"/>
      <c r="E45" s="458"/>
      <c r="F45" s="458"/>
      <c r="G45" s="458"/>
    </row>
    <row r="46" spans="1:7" ht="15.75" x14ac:dyDescent="0.25">
      <c r="A46" s="709" t="s">
        <v>474</v>
      </c>
      <c r="B46" s="237" t="s">
        <v>229</v>
      </c>
      <c r="C46" s="561">
        <v>7</v>
      </c>
      <c r="D46" s="457"/>
      <c r="E46" s="458"/>
      <c r="F46" s="458"/>
      <c r="G46" s="458"/>
    </row>
    <row r="47" spans="1:7" ht="15.75" x14ac:dyDescent="0.25">
      <c r="A47" s="165" t="s">
        <v>228</v>
      </c>
      <c r="B47" s="235" t="s">
        <v>229</v>
      </c>
      <c r="C47" s="456">
        <f>1141+12+264</f>
        <v>1417</v>
      </c>
      <c r="D47" s="233"/>
      <c r="E47" s="236"/>
      <c r="F47" s="236"/>
      <c r="G47" s="236"/>
    </row>
    <row r="48" spans="1:7" ht="16.5" thickBot="1" x14ac:dyDescent="0.3">
      <c r="A48" s="239" t="s">
        <v>37</v>
      </c>
      <c r="B48" s="150"/>
      <c r="C48" s="240">
        <f>SUM(C41:C47)</f>
        <v>3591</v>
      </c>
      <c r="D48" s="231"/>
      <c r="E48" s="238"/>
      <c r="F48" s="238"/>
      <c r="G48" s="238"/>
    </row>
    <row r="49" spans="1:7" ht="16.5" thickTop="1" x14ac:dyDescent="0.25">
      <c r="A49" s="507"/>
      <c r="B49" s="452"/>
      <c r="C49" s="241" t="s">
        <v>179</v>
      </c>
      <c r="D49" s="453"/>
      <c r="E49" s="490"/>
      <c r="F49" s="490"/>
      <c r="G49" s="490"/>
    </row>
    <row r="50" spans="1:7" ht="15.75" x14ac:dyDescent="0.25">
      <c r="A50" s="507"/>
      <c r="B50" s="452"/>
      <c r="C50" s="241" t="s">
        <v>179</v>
      </c>
      <c r="D50" s="453"/>
      <c r="E50" s="490"/>
      <c r="F50" s="490"/>
      <c r="G50" s="490"/>
    </row>
    <row r="51" spans="1:7" ht="15.75" x14ac:dyDescent="0.25">
      <c r="A51" s="507"/>
      <c r="B51" s="452"/>
      <c r="C51" s="241" t="s">
        <v>179</v>
      </c>
      <c r="D51" s="453"/>
      <c r="E51" s="490"/>
      <c r="F51" s="490"/>
      <c r="G51" s="490"/>
    </row>
    <row r="52" spans="1:7" ht="15.75" x14ac:dyDescent="0.25">
      <c r="A52" s="507"/>
      <c r="B52" s="452"/>
      <c r="C52" s="241" t="s">
        <v>179</v>
      </c>
      <c r="D52" s="453"/>
      <c r="E52" s="490"/>
      <c r="F52" s="490"/>
      <c r="G52" s="490"/>
    </row>
    <row r="53" spans="1:7" ht="15.75" x14ac:dyDescent="0.25">
      <c r="A53" s="507"/>
      <c r="B53" s="452"/>
      <c r="C53" s="241" t="s">
        <v>179</v>
      </c>
      <c r="D53" s="453"/>
      <c r="E53" s="490"/>
      <c r="F53" s="490"/>
      <c r="G53" s="490"/>
    </row>
    <row r="54" spans="1:7" ht="15.75" x14ac:dyDescent="0.25">
      <c r="A54" s="507"/>
      <c r="B54" s="452"/>
      <c r="C54" s="241" t="s">
        <v>179</v>
      </c>
      <c r="D54" s="453"/>
      <c r="E54" s="490"/>
      <c r="F54" s="490"/>
      <c r="G54" s="490"/>
    </row>
    <row r="55" spans="1:7" ht="15.75" x14ac:dyDescent="0.25">
      <c r="A55" s="507"/>
      <c r="B55" s="452"/>
      <c r="C55" s="241" t="s">
        <v>179</v>
      </c>
      <c r="D55" s="453"/>
      <c r="E55" s="490"/>
      <c r="F55" s="490"/>
      <c r="G55" s="490"/>
    </row>
    <row r="56" spans="1:7" ht="15.75" x14ac:dyDescent="0.25">
      <c r="A56" s="246" t="s">
        <v>483</v>
      </c>
      <c r="B56" s="247"/>
      <c r="C56" s="248">
        <f>+C7+C38+C48+C8</f>
        <v>66978</v>
      </c>
      <c r="D56" s="249">
        <f>SUM(D7:D55)</f>
        <v>64548</v>
      </c>
      <c r="E56" s="173">
        <f>SUM(E7:E55)</f>
        <v>65948</v>
      </c>
      <c r="F56" s="173">
        <f>SUM(F7:F55)</f>
        <v>65348</v>
      </c>
      <c r="G56" s="173">
        <f>SUM(G7:G55)</f>
        <v>65348</v>
      </c>
    </row>
    <row r="62" spans="1:7" x14ac:dyDescent="0.2">
      <c r="E62" s="250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5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zoomScaleNormal="100" workbookViewId="0">
      <selection activeCell="G3" sqref="G3"/>
    </sheetView>
  </sheetViews>
  <sheetFormatPr baseColWidth="10" defaultColWidth="9.85546875" defaultRowHeight="15.75" x14ac:dyDescent="0.25"/>
  <cols>
    <col min="1" max="1" width="38.7109375" style="280" customWidth="1"/>
    <col min="2" max="2" width="11.28515625" style="281" customWidth="1"/>
    <col min="3" max="3" width="13" style="282" customWidth="1"/>
    <col min="4" max="7" width="11.7109375" style="282" customWidth="1"/>
    <col min="8" max="16384" width="9.85546875" style="280"/>
  </cols>
  <sheetData>
    <row r="1" spans="1:7" x14ac:dyDescent="0.25">
      <c r="G1" s="211"/>
    </row>
    <row r="2" spans="1:7" ht="27" thickBot="1" x14ac:dyDescent="0.45">
      <c r="A2" s="253" t="s">
        <v>27</v>
      </c>
      <c r="B2" s="283"/>
      <c r="C2" s="284"/>
      <c r="D2" s="284"/>
      <c r="E2" s="284"/>
      <c r="F2" s="285"/>
      <c r="G2" s="214" t="s">
        <v>2</v>
      </c>
    </row>
    <row r="3" spans="1:7" ht="16.5" thickTop="1" x14ac:dyDescent="0.25">
      <c r="A3" s="286"/>
      <c r="B3" s="287"/>
      <c r="C3" s="288"/>
      <c r="D3" s="288"/>
      <c r="E3" s="288"/>
      <c r="F3" s="288"/>
      <c r="G3" s="785" t="s">
        <v>582</v>
      </c>
    </row>
    <row r="4" spans="1:7" ht="23.25" x14ac:dyDescent="0.35">
      <c r="A4" s="289"/>
      <c r="B4" s="94"/>
      <c r="C4" s="96" t="s">
        <v>28</v>
      </c>
      <c r="D4" s="290"/>
      <c r="E4" s="98" t="s">
        <v>4</v>
      </c>
      <c r="F4" s="291"/>
      <c r="G4" s="292"/>
    </row>
    <row r="5" spans="1:7" ht="18.75" x14ac:dyDescent="0.3">
      <c r="A5" s="167"/>
      <c r="B5" s="102"/>
      <c r="C5" s="104" t="s">
        <v>29</v>
      </c>
      <c r="D5" s="219" t="s">
        <v>7</v>
      </c>
      <c r="E5" s="293"/>
      <c r="F5" s="294"/>
      <c r="G5" s="295"/>
    </row>
    <row r="6" spans="1:7" ht="21" x14ac:dyDescent="0.35">
      <c r="A6" s="109" t="s">
        <v>8</v>
      </c>
      <c r="B6" s="110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224">
        <v>2025</v>
      </c>
    </row>
    <row r="7" spans="1:7" x14ac:dyDescent="0.25">
      <c r="A7" s="117" t="s">
        <v>30</v>
      </c>
      <c r="B7" s="140">
        <v>1150</v>
      </c>
      <c r="C7" s="254">
        <v>5644</v>
      </c>
      <c r="D7" s="255">
        <f>+C58</f>
        <v>5680</v>
      </c>
      <c r="E7" s="256">
        <f>+D7</f>
        <v>5680</v>
      </c>
      <c r="F7" s="256">
        <f>+D7</f>
        <v>5680</v>
      </c>
      <c r="G7" s="256">
        <f>+D7</f>
        <v>5680</v>
      </c>
    </row>
    <row r="8" spans="1:7" x14ac:dyDescent="0.25">
      <c r="A8" s="139" t="s">
        <v>479</v>
      </c>
      <c r="B8" s="140">
        <v>1150</v>
      </c>
      <c r="C8" s="254">
        <v>0</v>
      </c>
      <c r="D8" s="257">
        <f>-C18</f>
        <v>0</v>
      </c>
      <c r="E8" s="258">
        <f>-C18</f>
        <v>0</v>
      </c>
      <c r="F8" s="258">
        <f>-C18</f>
        <v>0</v>
      </c>
      <c r="G8" s="258">
        <f>-C18</f>
        <v>0</v>
      </c>
    </row>
    <row r="9" spans="1:7" x14ac:dyDescent="0.25">
      <c r="A9" s="259"/>
      <c r="B9" s="140"/>
      <c r="C9" s="254"/>
      <c r="D9" s="257"/>
      <c r="E9" s="258"/>
      <c r="F9" s="258"/>
      <c r="G9" s="258"/>
    </row>
    <row r="10" spans="1:7" x14ac:dyDescent="0.25">
      <c r="A10" s="117" t="s">
        <v>31</v>
      </c>
      <c r="B10" s="140"/>
      <c r="C10" s="254"/>
      <c r="D10" s="257"/>
      <c r="E10" s="258"/>
      <c r="F10" s="258"/>
      <c r="G10" s="258"/>
    </row>
    <row r="11" spans="1:7" x14ac:dyDescent="0.25">
      <c r="A11" s="259" t="s">
        <v>107</v>
      </c>
      <c r="B11" s="140">
        <v>1150</v>
      </c>
      <c r="C11" s="119">
        <v>36</v>
      </c>
      <c r="D11" s="257"/>
      <c r="E11" s="258"/>
      <c r="F11" s="258"/>
      <c r="G11" s="258"/>
    </row>
    <row r="12" spans="1:7" x14ac:dyDescent="0.25">
      <c r="A12" s="259"/>
      <c r="B12" s="140"/>
      <c r="C12" s="260"/>
      <c r="D12" s="257"/>
      <c r="E12" s="258"/>
      <c r="F12" s="258"/>
      <c r="G12" s="258"/>
    </row>
    <row r="13" spans="1:7" s="296" customFormat="1" ht="16.5" thickBot="1" x14ac:dyDescent="0.3">
      <c r="A13" s="174" t="s">
        <v>36</v>
      </c>
      <c r="B13" s="261"/>
      <c r="C13" s="262">
        <f>SUM(C10:C12)</f>
        <v>36</v>
      </c>
      <c r="D13" s="263"/>
      <c r="E13" s="264"/>
      <c r="F13" s="264"/>
      <c r="G13" s="264"/>
    </row>
    <row r="14" spans="1:7" ht="16.5" thickTop="1" x14ac:dyDescent="0.25">
      <c r="A14" s="163"/>
      <c r="B14" s="124"/>
      <c r="C14" s="175"/>
      <c r="D14" s="265"/>
      <c r="E14" s="266"/>
      <c r="F14" s="266"/>
      <c r="G14" s="266"/>
    </row>
    <row r="15" spans="1:7" x14ac:dyDescent="0.25">
      <c r="A15" s="174" t="s">
        <v>33</v>
      </c>
      <c r="B15" s="124"/>
      <c r="C15" s="175"/>
      <c r="D15" s="265"/>
      <c r="E15" s="266"/>
      <c r="F15" s="266"/>
      <c r="G15" s="266"/>
    </row>
    <row r="16" spans="1:7" x14ac:dyDescent="0.25">
      <c r="A16" s="481" t="s">
        <v>309</v>
      </c>
      <c r="B16" s="467">
        <v>1150</v>
      </c>
      <c r="C16" s="502">
        <v>400</v>
      </c>
      <c r="D16" s="503"/>
      <c r="E16" s="504"/>
      <c r="F16" s="504"/>
      <c r="G16" s="504"/>
    </row>
    <row r="17" spans="1:7" x14ac:dyDescent="0.25">
      <c r="A17" s="163" t="s">
        <v>311</v>
      </c>
      <c r="B17" s="124">
        <v>1150</v>
      </c>
      <c r="C17" s="175">
        <v>-400</v>
      </c>
      <c r="D17" s="265"/>
      <c r="E17" s="266"/>
      <c r="F17" s="266"/>
      <c r="G17" s="266"/>
    </row>
    <row r="18" spans="1:7" s="296" customFormat="1" ht="16.5" thickBot="1" x14ac:dyDescent="0.3">
      <c r="A18" s="174" t="s">
        <v>37</v>
      </c>
      <c r="B18" s="261"/>
      <c r="C18" s="262">
        <f>SUM(C15:C17)</f>
        <v>0</v>
      </c>
      <c r="D18" s="263"/>
      <c r="E18" s="264"/>
      <c r="F18" s="264"/>
      <c r="G18" s="264"/>
    </row>
    <row r="19" spans="1:7" ht="16.5" thickTop="1" x14ac:dyDescent="0.25">
      <c r="A19" s="267"/>
      <c r="B19" s="124"/>
      <c r="C19" s="119"/>
      <c r="D19" s="265"/>
      <c r="E19" s="266"/>
      <c r="F19" s="266"/>
      <c r="G19" s="266"/>
    </row>
    <row r="20" spans="1:7" x14ac:dyDescent="0.25">
      <c r="A20" s="267"/>
      <c r="B20" s="124"/>
      <c r="C20" s="175"/>
      <c r="D20" s="265"/>
      <c r="E20" s="266"/>
      <c r="F20" s="266"/>
      <c r="G20" s="266"/>
    </row>
    <row r="21" spans="1:7" x14ac:dyDescent="0.25">
      <c r="A21" s="268"/>
      <c r="B21" s="269"/>
      <c r="C21" s="270"/>
      <c r="D21" s="265"/>
      <c r="E21" s="266"/>
      <c r="F21" s="266"/>
      <c r="G21" s="266"/>
    </row>
    <row r="22" spans="1:7" x14ac:dyDescent="0.25">
      <c r="A22" s="268"/>
      <c r="B22" s="269"/>
      <c r="C22" s="270"/>
      <c r="D22" s="265"/>
      <c r="E22" s="266"/>
      <c r="F22" s="266"/>
      <c r="G22" s="266"/>
    </row>
    <row r="23" spans="1:7" x14ac:dyDescent="0.25">
      <c r="A23" s="268"/>
      <c r="B23" s="269"/>
      <c r="C23" s="270"/>
      <c r="D23" s="265"/>
      <c r="E23" s="266"/>
      <c r="F23" s="266"/>
      <c r="G23" s="266"/>
    </row>
    <row r="24" spans="1:7" x14ac:dyDescent="0.25">
      <c r="A24" s="268"/>
      <c r="B24" s="269"/>
      <c r="C24" s="270"/>
      <c r="D24" s="265"/>
      <c r="E24" s="266"/>
      <c r="F24" s="266"/>
      <c r="G24" s="266"/>
    </row>
    <row r="25" spans="1:7" x14ac:dyDescent="0.25">
      <c r="A25" s="268"/>
      <c r="B25" s="269"/>
      <c r="C25" s="270"/>
      <c r="D25" s="265"/>
      <c r="E25" s="266"/>
      <c r="F25" s="266"/>
      <c r="G25" s="266"/>
    </row>
    <row r="26" spans="1:7" x14ac:dyDescent="0.25">
      <c r="A26" s="268"/>
      <c r="B26" s="269"/>
      <c r="C26" s="270"/>
      <c r="D26" s="265"/>
      <c r="E26" s="266"/>
      <c r="F26" s="266"/>
      <c r="G26" s="266"/>
    </row>
    <row r="27" spans="1:7" x14ac:dyDescent="0.25">
      <c r="A27" s="268"/>
      <c r="B27" s="269"/>
      <c r="C27" s="270"/>
      <c r="D27" s="265"/>
      <c r="E27" s="271"/>
      <c r="F27" s="271"/>
      <c r="G27" s="271"/>
    </row>
    <row r="28" spans="1:7" x14ac:dyDescent="0.25">
      <c r="A28" s="268"/>
      <c r="B28" s="269"/>
      <c r="C28" s="270"/>
      <c r="D28" s="265"/>
      <c r="E28" s="271"/>
      <c r="F28" s="271"/>
      <c r="G28" s="271"/>
    </row>
    <row r="29" spans="1:7" x14ac:dyDescent="0.25">
      <c r="A29" s="268"/>
      <c r="B29" s="269"/>
      <c r="C29" s="270"/>
      <c r="D29" s="265"/>
      <c r="E29" s="271"/>
      <c r="F29" s="271"/>
      <c r="G29" s="271"/>
    </row>
    <row r="30" spans="1:7" x14ac:dyDescent="0.25">
      <c r="A30" s="268"/>
      <c r="B30" s="269"/>
      <c r="C30" s="270"/>
      <c r="D30" s="265"/>
      <c r="E30" s="266"/>
      <c r="F30" s="266"/>
      <c r="G30" s="266"/>
    </row>
    <row r="31" spans="1:7" x14ac:dyDescent="0.25">
      <c r="A31" s="268"/>
      <c r="B31" s="269"/>
      <c r="C31" s="270"/>
      <c r="D31" s="265"/>
      <c r="E31" s="266"/>
      <c r="F31" s="266"/>
      <c r="G31" s="266"/>
    </row>
    <row r="32" spans="1:7" x14ac:dyDescent="0.25">
      <c r="A32" s="268"/>
      <c r="B32" s="269"/>
      <c r="C32" s="270"/>
      <c r="D32" s="265"/>
      <c r="E32" s="266"/>
      <c r="F32" s="266"/>
      <c r="G32" s="266"/>
    </row>
    <row r="33" spans="1:7" x14ac:dyDescent="0.25">
      <c r="A33" s="268"/>
      <c r="B33" s="269"/>
      <c r="C33" s="270"/>
      <c r="D33" s="265"/>
      <c r="E33" s="266"/>
      <c r="F33" s="266"/>
      <c r="G33" s="266"/>
    </row>
    <row r="34" spans="1:7" x14ac:dyDescent="0.25">
      <c r="A34" s="268"/>
      <c r="B34" s="269"/>
      <c r="C34" s="270"/>
      <c r="D34" s="265"/>
      <c r="E34" s="266"/>
      <c r="F34" s="266"/>
      <c r="G34" s="266"/>
    </row>
    <row r="35" spans="1:7" x14ac:dyDescent="0.25">
      <c r="A35" s="268"/>
      <c r="B35" s="269"/>
      <c r="C35" s="270"/>
      <c r="D35" s="265"/>
      <c r="E35" s="266"/>
      <c r="F35" s="266"/>
      <c r="G35" s="266"/>
    </row>
    <row r="36" spans="1:7" x14ac:dyDescent="0.25">
      <c r="A36" s="508"/>
      <c r="B36" s="509"/>
      <c r="C36" s="510"/>
      <c r="D36" s="503"/>
      <c r="E36" s="504"/>
      <c r="F36" s="504"/>
      <c r="G36" s="504"/>
    </row>
    <row r="37" spans="1:7" x14ac:dyDescent="0.25">
      <c r="A37" s="508"/>
      <c r="B37" s="509"/>
      <c r="C37" s="510"/>
      <c r="D37" s="503"/>
      <c r="E37" s="504"/>
      <c r="F37" s="504"/>
      <c r="G37" s="504"/>
    </row>
    <row r="38" spans="1:7" x14ac:dyDescent="0.25">
      <c r="A38" s="508"/>
      <c r="B38" s="509"/>
      <c r="C38" s="510"/>
      <c r="D38" s="503"/>
      <c r="E38" s="504"/>
      <c r="F38" s="504"/>
      <c r="G38" s="504"/>
    </row>
    <row r="39" spans="1:7" x14ac:dyDescent="0.25">
      <c r="A39" s="508"/>
      <c r="B39" s="509"/>
      <c r="C39" s="510"/>
      <c r="D39" s="503"/>
      <c r="E39" s="504"/>
      <c r="F39" s="504"/>
      <c r="G39" s="504"/>
    </row>
    <row r="40" spans="1:7" x14ac:dyDescent="0.25">
      <c r="A40" s="508"/>
      <c r="B40" s="509"/>
      <c r="C40" s="510"/>
      <c r="D40" s="503"/>
      <c r="E40" s="504"/>
      <c r="F40" s="504"/>
      <c r="G40" s="504"/>
    </row>
    <row r="41" spans="1:7" x14ac:dyDescent="0.25">
      <c r="A41" s="508"/>
      <c r="B41" s="509"/>
      <c r="C41" s="510"/>
      <c r="D41" s="503"/>
      <c r="E41" s="504"/>
      <c r="F41" s="504"/>
      <c r="G41" s="504"/>
    </row>
    <row r="42" spans="1:7" x14ac:dyDescent="0.25">
      <c r="A42" s="508"/>
      <c r="B42" s="509"/>
      <c r="C42" s="510"/>
      <c r="D42" s="503"/>
      <c r="E42" s="504"/>
      <c r="F42" s="504"/>
      <c r="G42" s="504"/>
    </row>
    <row r="43" spans="1:7" x14ac:dyDescent="0.25">
      <c r="A43" s="268"/>
      <c r="B43" s="269"/>
      <c r="C43" s="270"/>
      <c r="D43" s="265"/>
      <c r="E43" s="266"/>
      <c r="F43" s="266"/>
      <c r="G43" s="266"/>
    </row>
    <row r="44" spans="1:7" x14ac:dyDescent="0.25">
      <c r="A44" s="268"/>
      <c r="B44" s="269"/>
      <c r="C44" s="270"/>
      <c r="D44" s="265"/>
      <c r="E44" s="266"/>
      <c r="F44" s="266"/>
      <c r="G44" s="266"/>
    </row>
    <row r="45" spans="1:7" x14ac:dyDescent="0.25">
      <c r="A45" s="268"/>
      <c r="B45" s="269"/>
      <c r="C45" s="270"/>
      <c r="D45" s="265"/>
      <c r="E45" s="271"/>
      <c r="F45" s="271"/>
      <c r="G45" s="271"/>
    </row>
    <row r="46" spans="1:7" x14ac:dyDescent="0.25">
      <c r="A46" s="268"/>
      <c r="B46" s="269"/>
      <c r="C46" s="270"/>
      <c r="D46" s="265"/>
      <c r="E46" s="266"/>
      <c r="F46" s="266"/>
      <c r="G46" s="266"/>
    </row>
    <row r="47" spans="1:7" x14ac:dyDescent="0.25">
      <c r="A47" s="268"/>
      <c r="B47" s="269"/>
      <c r="C47" s="270"/>
      <c r="D47" s="265"/>
      <c r="E47" s="266"/>
      <c r="F47" s="266"/>
      <c r="G47" s="266"/>
    </row>
    <row r="48" spans="1:7" x14ac:dyDescent="0.25">
      <c r="A48" s="268"/>
      <c r="B48" s="269"/>
      <c r="C48" s="270"/>
      <c r="D48" s="265"/>
      <c r="E48" s="266"/>
      <c r="F48" s="266"/>
      <c r="G48" s="266"/>
    </row>
    <row r="49" spans="1:7" x14ac:dyDescent="0.25">
      <c r="A49" s="268"/>
      <c r="B49" s="269"/>
      <c r="C49" s="270"/>
      <c r="D49" s="265"/>
      <c r="E49" s="266"/>
      <c r="F49" s="266"/>
      <c r="G49" s="266"/>
    </row>
    <row r="50" spans="1:7" x14ac:dyDescent="0.25">
      <c r="A50" s="268"/>
      <c r="B50" s="269"/>
      <c r="C50" s="270"/>
      <c r="D50" s="265"/>
      <c r="E50" s="266"/>
      <c r="F50" s="266"/>
      <c r="G50" s="266"/>
    </row>
    <row r="51" spans="1:7" x14ac:dyDescent="0.25">
      <c r="A51" s="268"/>
      <c r="B51" s="269"/>
      <c r="C51" s="270"/>
      <c r="D51" s="265"/>
      <c r="E51" s="266"/>
      <c r="F51" s="266"/>
      <c r="G51" s="266"/>
    </row>
    <row r="52" spans="1:7" x14ac:dyDescent="0.25">
      <c r="A52" s="268"/>
      <c r="B52" s="269"/>
      <c r="C52" s="270"/>
      <c r="D52" s="265"/>
      <c r="E52" s="271"/>
      <c r="F52" s="271"/>
      <c r="G52" s="271"/>
    </row>
    <row r="53" spans="1:7" x14ac:dyDescent="0.25">
      <c r="A53" s="268"/>
      <c r="B53" s="269"/>
      <c r="C53" s="270"/>
      <c r="D53" s="265"/>
      <c r="E53" s="266"/>
      <c r="F53" s="266"/>
      <c r="G53" s="266"/>
    </row>
    <row r="54" spans="1:7" x14ac:dyDescent="0.25">
      <c r="A54" s="268"/>
      <c r="B54" s="269"/>
      <c r="C54" s="270"/>
      <c r="D54" s="265"/>
      <c r="E54" s="266"/>
      <c r="F54" s="266"/>
      <c r="G54" s="266"/>
    </row>
    <row r="55" spans="1:7" x14ac:dyDescent="0.25">
      <c r="A55" s="267"/>
      <c r="B55" s="124"/>
      <c r="C55" s="175"/>
      <c r="D55" s="265"/>
      <c r="E55" s="272"/>
      <c r="F55" s="266"/>
      <c r="G55" s="266"/>
    </row>
    <row r="56" spans="1:7" x14ac:dyDescent="0.25">
      <c r="A56" s="267"/>
      <c r="B56" s="124"/>
      <c r="C56" s="175"/>
      <c r="D56" s="265"/>
      <c r="E56" s="272"/>
      <c r="F56" s="266"/>
      <c r="G56" s="266"/>
    </row>
    <row r="57" spans="1:7" x14ac:dyDescent="0.25">
      <c r="A57" s="273"/>
      <c r="B57" s="129"/>
      <c r="C57" s="142"/>
      <c r="D57" s="274"/>
      <c r="E57" s="275"/>
      <c r="F57" s="275"/>
      <c r="G57" s="276"/>
    </row>
    <row r="58" spans="1:7" x14ac:dyDescent="0.25">
      <c r="A58" s="246" t="s">
        <v>483</v>
      </c>
      <c r="B58" s="247"/>
      <c r="C58" s="248">
        <f>+C13+C18+C7+C8</f>
        <v>5680</v>
      </c>
      <c r="D58" s="249">
        <f>SUM(D7:D57)</f>
        <v>5680</v>
      </c>
      <c r="E58" s="173">
        <f>SUM(E7:E57)</f>
        <v>5680</v>
      </c>
      <c r="F58" s="173">
        <f>SUM(F7:F57)</f>
        <v>5680</v>
      </c>
      <c r="G58" s="173">
        <f>SUM(G7:G57)</f>
        <v>5680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Normal="100" workbookViewId="0">
      <selection activeCell="G3" sqref="G3"/>
    </sheetView>
  </sheetViews>
  <sheetFormatPr baseColWidth="10" defaultColWidth="9.85546875" defaultRowHeight="12.75" x14ac:dyDescent="0.2"/>
  <cols>
    <col min="1" max="1" width="38.7109375" style="84" customWidth="1"/>
    <col min="2" max="2" width="11.28515625" style="210" customWidth="1"/>
    <col min="3" max="3" width="13" style="81" customWidth="1"/>
    <col min="4" max="7" width="11.7109375" style="81" customWidth="1"/>
    <col min="8" max="10" width="9.85546875" style="84"/>
    <col min="11" max="11" width="10.42578125" style="84" bestFit="1" customWidth="1"/>
    <col min="12" max="13" width="12.85546875" style="84" bestFit="1" customWidth="1"/>
    <col min="14" max="14" width="10.28515625" style="84" bestFit="1" customWidth="1"/>
    <col min="15" max="16384" width="9.85546875" style="84"/>
  </cols>
  <sheetData>
    <row r="1" spans="1:13" ht="15.75" x14ac:dyDescent="0.25">
      <c r="G1" s="211"/>
    </row>
    <row r="2" spans="1:13" ht="27" thickBot="1" x14ac:dyDescent="0.45">
      <c r="A2" s="253" t="s">
        <v>35</v>
      </c>
      <c r="B2" s="212"/>
      <c r="C2" s="87"/>
      <c r="D2" s="87"/>
      <c r="E2" s="87"/>
      <c r="F2" s="213"/>
      <c r="G2" s="214" t="s">
        <v>2</v>
      </c>
    </row>
    <row r="3" spans="1:13" ht="19.5" thickTop="1" x14ac:dyDescent="0.3">
      <c r="A3" s="90"/>
      <c r="B3" s="215"/>
      <c r="C3" s="92"/>
      <c r="D3" s="92"/>
      <c r="E3" s="92"/>
      <c r="F3" s="92"/>
      <c r="G3" s="785" t="s">
        <v>582</v>
      </c>
    </row>
    <row r="4" spans="1:13" ht="23.25" x14ac:dyDescent="0.35">
      <c r="A4" s="297"/>
      <c r="B4" s="216"/>
      <c r="C4" s="96" t="s">
        <v>28</v>
      </c>
      <c r="D4" s="217"/>
      <c r="E4" s="98" t="s">
        <v>4</v>
      </c>
      <c r="F4" s="99"/>
      <c r="G4" s="218"/>
    </row>
    <row r="5" spans="1:13" ht="18.75" x14ac:dyDescent="0.3">
      <c r="A5" s="298"/>
      <c r="B5" s="102"/>
      <c r="C5" s="104" t="s">
        <v>29</v>
      </c>
      <c r="D5" s="219" t="s">
        <v>7</v>
      </c>
      <c r="E5" s="106"/>
      <c r="F5" s="107"/>
      <c r="G5" s="220"/>
    </row>
    <row r="6" spans="1:13" ht="21" x14ac:dyDescent="0.35">
      <c r="A6" s="299" t="s">
        <v>8</v>
      </c>
      <c r="B6" s="110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224">
        <v>2025</v>
      </c>
    </row>
    <row r="7" spans="1:13" ht="15.75" x14ac:dyDescent="0.25">
      <c r="A7" s="300"/>
      <c r="B7" s="301"/>
      <c r="C7" s="623"/>
      <c r="D7" s="621"/>
      <c r="E7" s="256"/>
      <c r="F7" s="256"/>
      <c r="G7" s="256"/>
      <c r="K7" s="81"/>
    </row>
    <row r="8" spans="1:13" ht="15.75" x14ac:dyDescent="0.25">
      <c r="A8" s="300" t="s">
        <v>395</v>
      </c>
      <c r="B8" s="303"/>
      <c r="C8" s="611"/>
      <c r="D8" s="622"/>
      <c r="E8" s="258"/>
      <c r="F8" s="258"/>
      <c r="G8" s="258"/>
    </row>
    <row r="9" spans="1:13" ht="15.75" x14ac:dyDescent="0.25">
      <c r="A9" s="613" t="s">
        <v>384</v>
      </c>
      <c r="B9" s="235">
        <v>7410</v>
      </c>
      <c r="C9" s="610">
        <f>1707-C11</f>
        <v>1196</v>
      </c>
      <c r="D9" s="620">
        <f>1196+232</f>
        <v>1428</v>
      </c>
      <c r="E9" s="122">
        <v>1428</v>
      </c>
      <c r="F9" s="122">
        <v>1428</v>
      </c>
      <c r="G9" s="122">
        <v>1428</v>
      </c>
      <c r="K9" s="81"/>
    </row>
    <row r="10" spans="1:13" ht="15.75" x14ac:dyDescent="0.25">
      <c r="A10" s="613" t="s">
        <v>402</v>
      </c>
      <c r="B10" s="235">
        <v>7410</v>
      </c>
      <c r="C10" s="610"/>
      <c r="D10" s="658">
        <f>310+197</f>
        <v>507</v>
      </c>
      <c r="E10" s="440">
        <v>507</v>
      </c>
      <c r="F10" s="440">
        <v>507</v>
      </c>
      <c r="G10" s="440">
        <v>507</v>
      </c>
      <c r="K10" s="81"/>
    </row>
    <row r="11" spans="1:13" ht="15.75" x14ac:dyDescent="0.25">
      <c r="A11" s="613" t="s">
        <v>403</v>
      </c>
      <c r="B11" s="235" t="s">
        <v>404</v>
      </c>
      <c r="C11" s="610">
        <v>511</v>
      </c>
      <c r="D11" s="658">
        <v>380</v>
      </c>
      <c r="E11" s="440">
        <v>380</v>
      </c>
      <c r="F11" s="440">
        <v>380</v>
      </c>
      <c r="G11" s="440">
        <v>380</v>
      </c>
      <c r="K11" s="636" t="s">
        <v>399</v>
      </c>
      <c r="L11" s="636" t="s">
        <v>400</v>
      </c>
      <c r="M11" s="636" t="s">
        <v>401</v>
      </c>
    </row>
    <row r="12" spans="1:13" ht="15.75" x14ac:dyDescent="0.25">
      <c r="A12" s="500" t="s">
        <v>307</v>
      </c>
      <c r="B12" s="235">
        <v>7410</v>
      </c>
      <c r="C12" s="610">
        <v>-511</v>
      </c>
      <c r="D12" s="631"/>
      <c r="E12" s="632"/>
      <c r="F12" s="632"/>
      <c r="G12" s="632"/>
      <c r="K12" s="615">
        <v>41244</v>
      </c>
      <c r="L12" s="615">
        <v>2658618</v>
      </c>
      <c r="M12" s="615">
        <v>5163021</v>
      </c>
    </row>
    <row r="13" spans="1:13" ht="16.5" thickBot="1" x14ac:dyDescent="0.3">
      <c r="A13" s="308"/>
      <c r="B13" s="261"/>
      <c r="C13" s="624">
        <f>SUM(C8:C12)</f>
        <v>1196</v>
      </c>
      <c r="D13" s="633">
        <f t="shared" ref="D13:G13" si="0">SUM(D8:D12)</f>
        <v>2315</v>
      </c>
      <c r="E13" s="634">
        <f t="shared" si="0"/>
        <v>2315</v>
      </c>
      <c r="F13" s="634">
        <f t="shared" si="0"/>
        <v>2315</v>
      </c>
      <c r="G13" s="634">
        <f t="shared" si="0"/>
        <v>2315</v>
      </c>
      <c r="K13" s="615">
        <v>43298</v>
      </c>
      <c r="L13" s="615">
        <v>2996772</v>
      </c>
      <c r="M13" s="615">
        <v>4295462</v>
      </c>
    </row>
    <row r="14" spans="1:13" ht="16.5" thickTop="1" x14ac:dyDescent="0.25">
      <c r="A14" s="308"/>
      <c r="B14" s="124"/>
      <c r="C14" s="608"/>
      <c r="D14" s="628"/>
      <c r="E14" s="122"/>
      <c r="F14" s="122"/>
      <c r="G14" s="122"/>
      <c r="K14" s="615">
        <f>+K13-K12</f>
        <v>2054</v>
      </c>
      <c r="L14" s="615">
        <f>+L13-L12</f>
        <v>338154</v>
      </c>
      <c r="M14" s="615">
        <f>+M12-M13</f>
        <v>867559</v>
      </c>
    </row>
    <row r="15" spans="1:13" ht="15.75" x14ac:dyDescent="0.25">
      <c r="A15" s="308" t="s">
        <v>396</v>
      </c>
      <c r="B15" s="124"/>
      <c r="C15" s="609"/>
      <c r="D15" s="620"/>
      <c r="E15" s="122"/>
      <c r="F15" s="122"/>
      <c r="G15" s="122"/>
    </row>
    <row r="16" spans="1:13" ht="15.75" x14ac:dyDescent="0.25">
      <c r="A16" s="309" t="s">
        <v>379</v>
      </c>
      <c r="B16" s="124">
        <v>7490</v>
      </c>
      <c r="C16" s="609">
        <v>19391</v>
      </c>
      <c r="D16" s="620"/>
      <c r="E16" s="122"/>
      <c r="F16" s="122"/>
      <c r="G16" s="122"/>
    </row>
    <row r="17" spans="1:15" ht="15.75" x14ac:dyDescent="0.25">
      <c r="A17" s="304" t="s">
        <v>133</v>
      </c>
      <c r="B17" s="140">
        <v>7490</v>
      </c>
      <c r="C17" s="610">
        <v>15000</v>
      </c>
      <c r="D17" s="628"/>
      <c r="E17" s="122"/>
      <c r="F17" s="122"/>
      <c r="G17" s="122"/>
    </row>
    <row r="18" spans="1:15" ht="15.75" x14ac:dyDescent="0.25">
      <c r="A18" s="607" t="s">
        <v>380</v>
      </c>
      <c r="B18" s="140">
        <v>7490</v>
      </c>
      <c r="C18" s="610">
        <v>-6000</v>
      </c>
      <c r="D18" s="628"/>
      <c r="E18" s="122"/>
      <c r="F18" s="122"/>
      <c r="G18" s="122"/>
    </row>
    <row r="19" spans="1:15" ht="15.75" x14ac:dyDescent="0.25">
      <c r="A19" s="304" t="s">
        <v>232</v>
      </c>
      <c r="B19" s="140">
        <v>7490</v>
      </c>
      <c r="C19" s="610">
        <v>-200</v>
      </c>
      <c r="D19" s="620"/>
      <c r="E19" s="122"/>
      <c r="F19" s="122"/>
      <c r="G19" s="122"/>
    </row>
    <row r="20" spans="1:15" ht="15.75" x14ac:dyDescent="0.25">
      <c r="A20" s="607" t="s">
        <v>475</v>
      </c>
      <c r="B20" s="422">
        <v>7490</v>
      </c>
      <c r="C20" s="716">
        <v>-3309</v>
      </c>
      <c r="D20" s="628"/>
      <c r="E20" s="122"/>
      <c r="F20" s="122"/>
      <c r="G20" s="122"/>
    </row>
    <row r="21" spans="1:15" ht="15.75" x14ac:dyDescent="0.25">
      <c r="A21" s="304" t="s">
        <v>129</v>
      </c>
      <c r="B21" s="140">
        <v>7490</v>
      </c>
      <c r="C21" s="610">
        <f>-4033-7099-36-78-136-65-160-113-530</f>
        <v>-12250</v>
      </c>
      <c r="D21" s="628"/>
      <c r="E21" s="122"/>
      <c r="F21" s="122"/>
      <c r="G21" s="122"/>
    </row>
    <row r="22" spans="1:15" ht="15.75" x14ac:dyDescent="0.25">
      <c r="A22" s="607" t="s">
        <v>378</v>
      </c>
      <c r="B22" s="140">
        <v>7490</v>
      </c>
      <c r="C22" s="609"/>
      <c r="D22" s="659">
        <v>20800</v>
      </c>
      <c r="E22" s="440">
        <v>20800</v>
      </c>
      <c r="F22" s="440">
        <v>20800</v>
      </c>
      <c r="G22" s="440">
        <v>20800</v>
      </c>
      <c r="J22" s="84" t="s">
        <v>385</v>
      </c>
    </row>
    <row r="23" spans="1:15" ht="15.75" x14ac:dyDescent="0.25">
      <c r="A23" s="607" t="s">
        <v>377</v>
      </c>
      <c r="B23" s="140">
        <v>7490</v>
      </c>
      <c r="C23" s="609"/>
      <c r="D23" s="660">
        <v>18700</v>
      </c>
      <c r="E23" s="661">
        <v>18700</v>
      </c>
      <c r="F23" s="661">
        <v>18700</v>
      </c>
      <c r="G23" s="661">
        <v>18700</v>
      </c>
      <c r="J23" s="84" t="s">
        <v>386</v>
      </c>
    </row>
    <row r="24" spans="1:15" ht="16.5" thickBot="1" x14ac:dyDescent="0.3">
      <c r="A24" s="308"/>
      <c r="B24" s="261"/>
      <c r="C24" s="624">
        <f>SUM(C16:C23)</f>
        <v>12632</v>
      </c>
      <c r="D24" s="633">
        <f>SUM(D16:D23)</f>
        <v>39500</v>
      </c>
      <c r="E24" s="634">
        <f>SUM(E16:E23)</f>
        <v>39500</v>
      </c>
      <c r="F24" s="634">
        <f>SUM(F16:F23)</f>
        <v>39500</v>
      </c>
      <c r="G24" s="634">
        <f>SUM(G16:G23)</f>
        <v>39500</v>
      </c>
    </row>
    <row r="25" spans="1:15" ht="16.5" thickTop="1" x14ac:dyDescent="0.25">
      <c r="A25" s="308" t="s">
        <v>398</v>
      </c>
      <c r="B25" s="261"/>
      <c r="C25" s="610"/>
      <c r="D25" s="628"/>
      <c r="E25" s="122"/>
      <c r="F25" s="122"/>
      <c r="G25" s="122"/>
    </row>
    <row r="26" spans="1:15" ht="15.75" x14ac:dyDescent="0.25">
      <c r="A26" s="607" t="s">
        <v>383</v>
      </c>
      <c r="B26" s="235">
        <v>7430</v>
      </c>
      <c r="C26" s="610">
        <v>6040</v>
      </c>
      <c r="D26" s="622">
        <v>4000</v>
      </c>
      <c r="E26" s="258">
        <v>4000</v>
      </c>
      <c r="F26" s="258">
        <v>4000</v>
      </c>
      <c r="G26" s="258">
        <v>4000</v>
      </c>
      <c r="J26" s="84" t="s">
        <v>393</v>
      </c>
    </row>
    <row r="27" spans="1:15" ht="15.75" x14ac:dyDescent="0.25">
      <c r="A27" s="306" t="s">
        <v>230</v>
      </c>
      <c r="B27" s="235">
        <v>7430</v>
      </c>
      <c r="C27" s="610">
        <v>-2040</v>
      </c>
      <c r="D27" s="620"/>
      <c r="E27" s="122"/>
      <c r="F27" s="159"/>
      <c r="G27" s="159"/>
      <c r="J27" s="84" t="s">
        <v>391</v>
      </c>
      <c r="K27" s="81"/>
    </row>
    <row r="28" spans="1:15" ht="15.75" x14ac:dyDescent="0.25">
      <c r="A28" s="304" t="s">
        <v>331</v>
      </c>
      <c r="B28" s="140">
        <v>7430</v>
      </c>
      <c r="C28" s="610">
        <v>-19819</v>
      </c>
      <c r="D28" s="658">
        <v>-10450</v>
      </c>
      <c r="E28" s="440">
        <v>-10450</v>
      </c>
      <c r="F28" s="440">
        <v>-10450</v>
      </c>
      <c r="G28" s="440">
        <v>-10450</v>
      </c>
      <c r="J28" s="84" t="s">
        <v>394</v>
      </c>
    </row>
    <row r="29" spans="1:15" ht="15.75" x14ac:dyDescent="0.25">
      <c r="A29" s="557" t="s">
        <v>350</v>
      </c>
      <c r="B29" s="140">
        <v>7430</v>
      </c>
      <c r="C29" s="610">
        <v>0</v>
      </c>
      <c r="D29" s="658">
        <v>10450</v>
      </c>
      <c r="E29" s="440">
        <v>10450</v>
      </c>
      <c r="F29" s="440">
        <v>10450</v>
      </c>
      <c r="G29" s="440">
        <v>10450</v>
      </c>
      <c r="J29" s="618" t="s">
        <v>389</v>
      </c>
      <c r="K29" s="619">
        <v>2022</v>
      </c>
      <c r="L29" s="619">
        <v>2023</v>
      </c>
      <c r="M29" s="619">
        <v>2024</v>
      </c>
      <c r="N29" s="619">
        <v>2025</v>
      </c>
      <c r="O29" s="617"/>
    </row>
    <row r="30" spans="1:15" ht="15.75" x14ac:dyDescent="0.25">
      <c r="A30" s="306" t="s">
        <v>117</v>
      </c>
      <c r="B30" s="235">
        <v>7431</v>
      </c>
      <c r="C30" s="610">
        <v>-13681</v>
      </c>
      <c r="D30" s="659">
        <f>-K32</f>
        <v>-23330</v>
      </c>
      <c r="E30" s="440">
        <f>-L32</f>
        <v>-45451</v>
      </c>
      <c r="F30" s="440">
        <f>-M32</f>
        <v>-41007</v>
      </c>
      <c r="G30" s="440">
        <f>-N32</f>
        <v>-41007</v>
      </c>
      <c r="J30" s="84" t="s">
        <v>387</v>
      </c>
      <c r="K30" s="615">
        <v>20574</v>
      </c>
      <c r="L30" s="615">
        <v>39494</v>
      </c>
      <c r="M30" s="615">
        <v>35835</v>
      </c>
      <c r="N30" s="615">
        <f>+M30</f>
        <v>35835</v>
      </c>
    </row>
    <row r="31" spans="1:15" ht="15.75" x14ac:dyDescent="0.25">
      <c r="A31" s="304" t="s">
        <v>116</v>
      </c>
      <c r="B31" s="140">
        <v>7431</v>
      </c>
      <c r="C31" s="610">
        <v>-878</v>
      </c>
      <c r="D31" s="659">
        <v>-1060</v>
      </c>
      <c r="E31" s="440">
        <v>-1100</v>
      </c>
      <c r="F31" s="440">
        <v>1182</v>
      </c>
      <c r="G31" s="440">
        <v>1266</v>
      </c>
      <c r="J31" s="84" t="s">
        <v>388</v>
      </c>
      <c r="K31" s="615">
        <v>2756</v>
      </c>
      <c r="L31" s="615">
        <v>5957</v>
      </c>
      <c r="M31" s="615">
        <v>5172</v>
      </c>
      <c r="N31" s="615">
        <f>+M31</f>
        <v>5172</v>
      </c>
    </row>
    <row r="32" spans="1:15" ht="16.5" thickBot="1" x14ac:dyDescent="0.3">
      <c r="A32" s="306" t="s">
        <v>169</v>
      </c>
      <c r="B32" s="235">
        <v>7431</v>
      </c>
      <c r="C32" s="610">
        <v>16500</v>
      </c>
      <c r="D32" s="658">
        <f>+K37</f>
        <v>22688</v>
      </c>
      <c r="E32" s="440">
        <f>+L37</f>
        <v>41634</v>
      </c>
      <c r="F32" s="544">
        <f>+M37</f>
        <v>38376</v>
      </c>
      <c r="G32" s="544">
        <f>+N37</f>
        <v>38376</v>
      </c>
      <c r="J32" s="614" t="s">
        <v>390</v>
      </c>
      <c r="K32" s="616">
        <f>SUM(K30:K31)</f>
        <v>23330</v>
      </c>
      <c r="L32" s="616">
        <f t="shared" ref="L32:N32" si="1">SUM(L30:L31)</f>
        <v>45451</v>
      </c>
      <c r="M32" s="616">
        <f t="shared" si="1"/>
        <v>41007</v>
      </c>
      <c r="N32" s="616">
        <f t="shared" si="1"/>
        <v>41007</v>
      </c>
    </row>
    <row r="33" spans="1:15" ht="15.75" x14ac:dyDescent="0.25">
      <c r="A33" s="306" t="s">
        <v>168</v>
      </c>
      <c r="B33" s="235">
        <v>7431</v>
      </c>
      <c r="C33" s="610">
        <v>500</v>
      </c>
      <c r="D33" s="662">
        <v>70</v>
      </c>
      <c r="E33" s="661">
        <v>101</v>
      </c>
      <c r="F33" s="661">
        <v>276</v>
      </c>
      <c r="G33" s="661">
        <v>428</v>
      </c>
    </row>
    <row r="34" spans="1:15" ht="16.5" thickBot="1" x14ac:dyDescent="0.3">
      <c r="A34" s="308"/>
      <c r="B34" s="150"/>
      <c r="C34" s="624">
        <f>SUM(C26:C33)</f>
        <v>-13378</v>
      </c>
      <c r="D34" s="633">
        <f>SUM(D26:D33)</f>
        <v>2368</v>
      </c>
      <c r="E34" s="634">
        <f t="shared" ref="E34:G34" si="2">SUM(E26:E33)</f>
        <v>-816</v>
      </c>
      <c r="F34" s="634">
        <f t="shared" si="2"/>
        <v>2827</v>
      </c>
      <c r="G34" s="634">
        <f t="shared" si="2"/>
        <v>3063</v>
      </c>
      <c r="J34" s="618" t="s">
        <v>392</v>
      </c>
      <c r="K34" s="619">
        <v>2022</v>
      </c>
      <c r="L34" s="619">
        <v>2023</v>
      </c>
      <c r="M34" s="619">
        <v>2024</v>
      </c>
      <c r="N34" s="619">
        <v>2025</v>
      </c>
    </row>
    <row r="35" spans="1:15" ht="16.5" thickTop="1" x14ac:dyDescent="0.25">
      <c r="A35" s="308" t="s">
        <v>397</v>
      </c>
      <c r="B35" s="124"/>
      <c r="C35" s="609"/>
      <c r="D35" s="628"/>
      <c r="E35" s="122"/>
      <c r="F35" s="122"/>
      <c r="G35" s="122"/>
      <c r="J35" s="84" t="s">
        <v>387</v>
      </c>
      <c r="K35" s="615">
        <v>20574</v>
      </c>
      <c r="L35" s="615">
        <v>39494</v>
      </c>
      <c r="M35" s="615">
        <v>35835</v>
      </c>
      <c r="N35" s="615">
        <f>+M35</f>
        <v>35835</v>
      </c>
    </row>
    <row r="36" spans="1:15" ht="15.75" x14ac:dyDescent="0.25">
      <c r="A36" s="304" t="s">
        <v>558</v>
      </c>
      <c r="B36" s="140">
        <v>7951</v>
      </c>
      <c r="C36" s="610">
        <f>-23907-271-272-30-200-350-324+2759-122-548</f>
        <v>-23265</v>
      </c>
      <c r="D36" s="629"/>
      <c r="E36" s="122"/>
      <c r="F36" s="122"/>
      <c r="G36" s="122"/>
      <c r="J36" s="84" t="s">
        <v>388</v>
      </c>
      <c r="K36" s="615">
        <v>2114</v>
      </c>
      <c r="L36" s="615">
        <v>2140</v>
      </c>
      <c r="M36" s="615">
        <v>2541</v>
      </c>
      <c r="N36" s="615">
        <f>+M36</f>
        <v>2541</v>
      </c>
    </row>
    <row r="37" spans="1:15" ht="16.5" thickBot="1" x14ac:dyDescent="0.3">
      <c r="A37" s="304" t="s">
        <v>559</v>
      </c>
      <c r="B37" s="140">
        <v>7951</v>
      </c>
      <c r="C37" s="610">
        <f>23907+272+271+30+200+350+324-2743+122+548</f>
        <v>23281</v>
      </c>
      <c r="D37" s="629"/>
      <c r="E37" s="122"/>
      <c r="F37" s="122"/>
      <c r="G37" s="122"/>
      <c r="J37" s="614" t="s">
        <v>390</v>
      </c>
      <c r="K37" s="616">
        <f>SUM(K35:K36)</f>
        <v>22688</v>
      </c>
      <c r="L37" s="616">
        <f>SUM(L35:L36)</f>
        <v>41634</v>
      </c>
      <c r="M37" s="616">
        <f>SUM(M35:M36)</f>
        <v>38376</v>
      </c>
      <c r="N37" s="616">
        <f>SUM(N35:N36)</f>
        <v>38376</v>
      </c>
    </row>
    <row r="38" spans="1:15" ht="15.75" x14ac:dyDescent="0.25">
      <c r="A38" s="304" t="s">
        <v>560</v>
      </c>
      <c r="B38" s="140">
        <v>7951</v>
      </c>
      <c r="C38" s="610">
        <f>-12008-30-200-350-16-122-548-633-718</f>
        <v>-14625</v>
      </c>
      <c r="D38" s="620"/>
      <c r="E38" s="122"/>
      <c r="F38" s="122"/>
      <c r="G38" s="122"/>
    </row>
    <row r="39" spans="1:15" ht="15.75" x14ac:dyDescent="0.25">
      <c r="A39" s="493" t="s">
        <v>561</v>
      </c>
      <c r="B39" s="140">
        <v>7951</v>
      </c>
      <c r="C39" s="610">
        <v>-5072</v>
      </c>
      <c r="D39" s="631"/>
      <c r="E39" s="632"/>
      <c r="F39" s="632"/>
      <c r="G39" s="632"/>
    </row>
    <row r="40" spans="1:15" ht="16.5" thickBot="1" x14ac:dyDescent="0.3">
      <c r="A40" s="308"/>
      <c r="B40" s="150"/>
      <c r="C40" s="624">
        <f>SUM(C35:C39)</f>
        <v>-19681</v>
      </c>
      <c r="D40" s="633">
        <f t="shared" ref="D40:G40" si="3">SUM(D35:D39)</f>
        <v>0</v>
      </c>
      <c r="E40" s="634">
        <f t="shared" si="3"/>
        <v>0</v>
      </c>
      <c r="F40" s="634">
        <f t="shared" si="3"/>
        <v>0</v>
      </c>
      <c r="G40" s="635">
        <f t="shared" si="3"/>
        <v>0</v>
      </c>
      <c r="O40" s="617"/>
    </row>
    <row r="41" spans="1:15" ht="16.5" thickTop="1" x14ac:dyDescent="0.25">
      <c r="A41" s="309"/>
      <c r="B41" s="150"/>
      <c r="C41" s="610"/>
      <c r="D41" s="628"/>
      <c r="E41" s="258"/>
      <c r="F41" s="302"/>
      <c r="G41" s="302"/>
    </row>
    <row r="42" spans="1:15" ht="15.75" x14ac:dyDescent="0.25">
      <c r="A42" s="309"/>
      <c r="B42" s="124"/>
      <c r="C42" s="609"/>
      <c r="D42" s="622"/>
      <c r="E42" s="626"/>
      <c r="F42" s="271"/>
      <c r="G42" s="271"/>
    </row>
    <row r="43" spans="1:15" ht="15.75" x14ac:dyDescent="0.25">
      <c r="A43" s="760"/>
      <c r="B43" s="686"/>
      <c r="C43" s="761"/>
      <c r="D43" s="622"/>
      <c r="E43" s="626"/>
      <c r="F43" s="504"/>
      <c r="G43" s="504"/>
    </row>
    <row r="44" spans="1:15" ht="15.75" x14ac:dyDescent="0.25">
      <c r="A44" s="760"/>
      <c r="B44" s="686"/>
      <c r="C44" s="761"/>
      <c r="D44" s="622"/>
      <c r="E44" s="626"/>
      <c r="F44" s="504"/>
      <c r="G44" s="504"/>
    </row>
    <row r="45" spans="1:15" ht="15.75" x14ac:dyDescent="0.25">
      <c r="A45" s="760"/>
      <c r="B45" s="686"/>
      <c r="C45" s="761"/>
      <c r="D45" s="622"/>
      <c r="E45" s="626"/>
      <c r="F45" s="504"/>
      <c r="G45" s="504"/>
    </row>
    <row r="46" spans="1:15" ht="15.75" x14ac:dyDescent="0.25">
      <c r="A46" s="760"/>
      <c r="B46" s="686"/>
      <c r="C46" s="761"/>
      <c r="D46" s="622"/>
      <c r="E46" s="626"/>
      <c r="F46" s="504"/>
      <c r="G46" s="504"/>
    </row>
    <row r="47" spans="1:15" ht="15.75" x14ac:dyDescent="0.25">
      <c r="A47" s="309"/>
      <c r="B47" s="124"/>
      <c r="C47" s="609"/>
      <c r="D47" s="622"/>
      <c r="E47" s="626"/>
      <c r="F47" s="266"/>
      <c r="G47" s="266"/>
    </row>
    <row r="48" spans="1:15" ht="15" customHeight="1" x14ac:dyDescent="0.25">
      <c r="A48" s="309"/>
      <c r="B48" s="124"/>
      <c r="C48" s="609"/>
      <c r="D48" s="622"/>
      <c r="E48" s="626"/>
      <c r="F48" s="266"/>
      <c r="G48" s="266"/>
    </row>
    <row r="49" spans="1:7" ht="15.75" customHeight="1" x14ac:dyDescent="0.25">
      <c r="A49" s="124"/>
      <c r="B49" s="126"/>
      <c r="C49" s="625"/>
      <c r="D49" s="622"/>
      <c r="E49" s="626"/>
      <c r="F49" s="266"/>
      <c r="G49" s="266"/>
    </row>
    <row r="50" spans="1:7" ht="15.75" x14ac:dyDescent="0.25">
      <c r="A50" s="246" t="s">
        <v>483</v>
      </c>
      <c r="B50" s="247"/>
      <c r="C50" s="248">
        <f>C13+C24+C34+C40</f>
        <v>-19231</v>
      </c>
      <c r="D50" s="630">
        <f>D13+D24+D34+D40</f>
        <v>44183</v>
      </c>
      <c r="E50" s="627">
        <f>E13+E24+E34+E40</f>
        <v>40999</v>
      </c>
      <c r="F50" s="173">
        <f>F13+F24+F34+F40</f>
        <v>44642</v>
      </c>
      <c r="G50" s="173">
        <f>G13+G24+G34+G40</f>
        <v>44878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Normal="100" workbookViewId="0">
      <pane ySplit="6" topLeftCell="A7" activePane="bottomLeft" state="frozen"/>
      <selection activeCell="A70" sqref="A70"/>
      <selection pane="bottomLeft" activeCell="G3" sqref="G3"/>
    </sheetView>
  </sheetViews>
  <sheetFormatPr baseColWidth="10" defaultColWidth="9.85546875" defaultRowHeight="12.75" x14ac:dyDescent="0.2"/>
  <cols>
    <col min="1" max="1" width="43.42578125" style="84" customWidth="1"/>
    <col min="2" max="2" width="11.28515625" style="210" customWidth="1"/>
    <col min="3" max="3" width="13" style="81" customWidth="1"/>
    <col min="4" max="7" width="11.7109375" style="81" customWidth="1"/>
    <col min="8" max="16384" width="9.85546875" style="84"/>
  </cols>
  <sheetData>
    <row r="1" spans="1:7" ht="15" customHeight="1" x14ac:dyDescent="0.25">
      <c r="G1" s="211"/>
    </row>
    <row r="2" spans="1:7" ht="27" thickBot="1" x14ac:dyDescent="0.45">
      <c r="A2" s="253" t="s">
        <v>122</v>
      </c>
      <c r="B2" s="212"/>
      <c r="C2" s="87"/>
      <c r="D2" s="87"/>
      <c r="E2" s="87"/>
      <c r="F2" s="213"/>
      <c r="G2" s="214" t="s">
        <v>2</v>
      </c>
    </row>
    <row r="3" spans="1:7" ht="19.5" thickTop="1" x14ac:dyDescent="0.3">
      <c r="A3" s="90"/>
      <c r="B3" s="215"/>
      <c r="C3" s="92"/>
      <c r="D3" s="92"/>
      <c r="E3" s="92"/>
      <c r="F3" s="92"/>
      <c r="G3" s="785" t="s">
        <v>582</v>
      </c>
    </row>
    <row r="4" spans="1:7" ht="23.25" x14ac:dyDescent="0.35">
      <c r="A4" s="93"/>
      <c r="B4" s="216"/>
      <c r="C4" s="96" t="s">
        <v>28</v>
      </c>
      <c r="D4" s="217"/>
      <c r="E4" s="98" t="s">
        <v>4</v>
      </c>
      <c r="F4" s="99"/>
      <c r="G4" s="218"/>
    </row>
    <row r="5" spans="1:7" ht="18.75" x14ac:dyDescent="0.3">
      <c r="A5" s="101"/>
      <c r="B5" s="102"/>
      <c r="C5" s="104" t="s">
        <v>29</v>
      </c>
      <c r="D5" s="734" t="s">
        <v>7</v>
      </c>
      <c r="E5" s="106"/>
      <c r="F5" s="107"/>
      <c r="G5" s="220"/>
    </row>
    <row r="6" spans="1:7" ht="21" x14ac:dyDescent="0.35">
      <c r="A6" s="109" t="s">
        <v>8</v>
      </c>
      <c r="B6" s="110" t="s">
        <v>9</v>
      </c>
      <c r="C6" s="221">
        <v>2021</v>
      </c>
      <c r="D6" s="735">
        <v>2022</v>
      </c>
      <c r="E6" s="740">
        <v>2023</v>
      </c>
      <c r="F6" s="224">
        <v>2024</v>
      </c>
      <c r="G6" s="224">
        <v>2025</v>
      </c>
    </row>
    <row r="7" spans="1:7" ht="15.75" x14ac:dyDescent="0.25">
      <c r="A7" s="310" t="s">
        <v>30</v>
      </c>
      <c r="B7" s="301"/>
      <c r="C7" s="226">
        <v>412927</v>
      </c>
      <c r="D7" s="736">
        <f>+C59</f>
        <v>422622</v>
      </c>
      <c r="E7" s="741">
        <f>+D7</f>
        <v>422622</v>
      </c>
      <c r="F7" s="229">
        <f>+D7</f>
        <v>422622</v>
      </c>
      <c r="G7" s="229">
        <f>+D7</f>
        <v>422622</v>
      </c>
    </row>
    <row r="8" spans="1:7" ht="15.75" x14ac:dyDescent="0.25">
      <c r="A8" s="139" t="s">
        <v>289</v>
      </c>
      <c r="B8" s="301"/>
      <c r="C8" s="230">
        <v>-5239</v>
      </c>
      <c r="D8" s="737">
        <f>-C57</f>
        <v>-16299</v>
      </c>
      <c r="E8" s="742">
        <f>-C57</f>
        <v>-16299</v>
      </c>
      <c r="F8" s="122">
        <f>-C57</f>
        <v>-16299</v>
      </c>
      <c r="G8" s="122">
        <f>-C57</f>
        <v>-16299</v>
      </c>
    </row>
    <row r="9" spans="1:7" ht="15.75" x14ac:dyDescent="0.25">
      <c r="A9" s="312"/>
      <c r="B9" s="225"/>
      <c r="C9" s="230"/>
      <c r="D9" s="737"/>
      <c r="E9" s="742"/>
      <c r="F9" s="122"/>
      <c r="G9" s="122"/>
    </row>
    <row r="10" spans="1:7" ht="15.75" x14ac:dyDescent="0.25">
      <c r="A10" s="313" t="s">
        <v>31</v>
      </c>
      <c r="B10" s="225"/>
      <c r="C10" s="230"/>
      <c r="D10" s="737"/>
      <c r="E10" s="741"/>
      <c r="F10" s="229"/>
      <c r="G10" s="229"/>
    </row>
    <row r="11" spans="1:7" ht="15.75" x14ac:dyDescent="0.25">
      <c r="A11" s="314" t="s">
        <v>106</v>
      </c>
      <c r="B11" s="150" t="s">
        <v>65</v>
      </c>
      <c r="C11" s="126">
        <f>856+2079+65</f>
        <v>3000</v>
      </c>
      <c r="D11" s="737">
        <f>2+3305-2079+201-65</f>
        <v>1364</v>
      </c>
      <c r="E11" s="742">
        <f>2+3305-2079+201-65</f>
        <v>1364</v>
      </c>
      <c r="F11" s="122">
        <f>2+3305-2079+201-65</f>
        <v>1364</v>
      </c>
      <c r="G11" s="122">
        <f>2+3305-2079+201-65</f>
        <v>1364</v>
      </c>
    </row>
    <row r="12" spans="1:7" ht="15.75" x14ac:dyDescent="0.25">
      <c r="A12" s="314" t="s">
        <v>170</v>
      </c>
      <c r="B12" s="150">
        <v>2352</v>
      </c>
      <c r="C12" s="126">
        <v>190</v>
      </c>
      <c r="D12" s="737">
        <v>65</v>
      </c>
      <c r="E12" s="742">
        <v>125</v>
      </c>
      <c r="F12" s="122">
        <v>125</v>
      </c>
      <c r="G12" s="122">
        <v>125</v>
      </c>
    </row>
    <row r="13" spans="1:7" ht="15.75" x14ac:dyDescent="0.25">
      <c r="A13" s="314" t="s">
        <v>138</v>
      </c>
      <c r="B13" s="150" t="s">
        <v>134</v>
      </c>
      <c r="C13" s="126">
        <v>-774</v>
      </c>
      <c r="D13" s="737"/>
      <c r="E13" s="742"/>
      <c r="F13" s="122"/>
      <c r="G13" s="122"/>
    </row>
    <row r="14" spans="1:7" ht="15.75" x14ac:dyDescent="0.25">
      <c r="A14" s="314" t="s">
        <v>472</v>
      </c>
      <c r="B14" s="150">
        <v>2103</v>
      </c>
      <c r="C14" s="126">
        <v>-7527</v>
      </c>
      <c r="D14" s="737">
        <v>-3648</v>
      </c>
      <c r="E14" s="742">
        <v>-3648</v>
      </c>
      <c r="F14" s="122">
        <v>-3648</v>
      </c>
      <c r="G14" s="122">
        <v>-3648</v>
      </c>
    </row>
    <row r="15" spans="1:7" ht="15.75" x14ac:dyDescent="0.25">
      <c r="A15" s="314" t="s">
        <v>236</v>
      </c>
      <c r="B15" s="150" t="s">
        <v>134</v>
      </c>
      <c r="C15" s="126">
        <v>412</v>
      </c>
      <c r="D15" s="737"/>
      <c r="E15" s="742"/>
      <c r="F15" s="122"/>
      <c r="G15" s="122"/>
    </row>
    <row r="16" spans="1:7" ht="15.75" x14ac:dyDescent="0.25">
      <c r="A16" s="314" t="s">
        <v>562</v>
      </c>
      <c r="B16" s="150">
        <v>2501</v>
      </c>
      <c r="C16" s="126">
        <f>4300+330</f>
        <v>4630</v>
      </c>
      <c r="D16" s="737"/>
      <c r="E16" s="742"/>
      <c r="F16" s="122"/>
      <c r="G16" s="122"/>
    </row>
    <row r="17" spans="1:8" ht="15.75" x14ac:dyDescent="0.25">
      <c r="A17" s="442" t="s">
        <v>278</v>
      </c>
      <c r="B17" s="150">
        <v>2501</v>
      </c>
      <c r="C17" s="126"/>
      <c r="D17" s="737"/>
      <c r="E17" s="742">
        <v>-250</v>
      </c>
      <c r="F17" s="122">
        <v>-500</v>
      </c>
      <c r="G17" s="122">
        <v>-500</v>
      </c>
    </row>
    <row r="18" spans="1:8" ht="15.75" x14ac:dyDescent="0.25">
      <c r="A18" s="151" t="s">
        <v>237</v>
      </c>
      <c r="B18" s="150">
        <v>2501</v>
      </c>
      <c r="C18" s="126">
        <v>358</v>
      </c>
      <c r="D18" s="737"/>
      <c r="E18" s="742"/>
      <c r="F18" s="122"/>
      <c r="G18" s="122"/>
    </row>
    <row r="19" spans="1:8" ht="15.75" x14ac:dyDescent="0.25">
      <c r="A19" s="499" t="s">
        <v>333</v>
      </c>
      <c r="B19" s="479" t="s">
        <v>334</v>
      </c>
      <c r="C19" s="456"/>
      <c r="D19" s="738">
        <v>8800</v>
      </c>
      <c r="E19" s="743">
        <v>8800</v>
      </c>
      <c r="F19" s="440">
        <v>8800</v>
      </c>
      <c r="G19" s="440">
        <v>8800</v>
      </c>
    </row>
    <row r="20" spans="1:8" ht="15.75" x14ac:dyDescent="0.25">
      <c r="A20" s="499" t="s">
        <v>466</v>
      </c>
      <c r="B20" s="562">
        <v>2724</v>
      </c>
      <c r="C20" s="561"/>
      <c r="D20" s="738">
        <v>1200</v>
      </c>
      <c r="E20" s="743"/>
      <c r="F20" s="440"/>
      <c r="G20" s="440"/>
    </row>
    <row r="21" spans="1:8" ht="15.75" x14ac:dyDescent="0.25">
      <c r="A21" s="499" t="s">
        <v>464</v>
      </c>
      <c r="B21" s="562">
        <v>2720</v>
      </c>
      <c r="C21" s="561"/>
      <c r="D21" s="738"/>
      <c r="E21" s="743">
        <v>1200</v>
      </c>
      <c r="F21" s="440">
        <v>1200</v>
      </c>
      <c r="G21" s="440">
        <v>1200</v>
      </c>
    </row>
    <row r="22" spans="1:8" ht="15.75" x14ac:dyDescent="0.25">
      <c r="A22" s="499" t="s">
        <v>465</v>
      </c>
      <c r="B22" s="562">
        <v>2720</v>
      </c>
      <c r="C22" s="561"/>
      <c r="D22" s="738">
        <v>-100</v>
      </c>
      <c r="E22" s="743">
        <v>-1200</v>
      </c>
      <c r="F22" s="440">
        <v>-1200</v>
      </c>
      <c r="G22" s="440">
        <v>-1200</v>
      </c>
    </row>
    <row r="23" spans="1:8" s="242" customFormat="1" ht="15.75" x14ac:dyDescent="0.25">
      <c r="A23" s="314" t="s">
        <v>160</v>
      </c>
      <c r="B23" s="150">
        <v>2721</v>
      </c>
      <c r="C23" s="126">
        <v>-1000</v>
      </c>
      <c r="D23" s="737"/>
      <c r="E23" s="742"/>
      <c r="F23" s="122"/>
      <c r="G23" s="122"/>
    </row>
    <row r="24" spans="1:8" s="242" customFormat="1" ht="15.75" x14ac:dyDescent="0.25">
      <c r="A24" s="151" t="s">
        <v>238</v>
      </c>
      <c r="B24" s="150">
        <v>2721</v>
      </c>
      <c r="C24" s="126">
        <v>66</v>
      </c>
      <c r="D24" s="737"/>
      <c r="E24" s="742"/>
      <c r="F24" s="122"/>
      <c r="G24" s="122"/>
    </row>
    <row r="25" spans="1:8" s="242" customFormat="1" ht="15.75" x14ac:dyDescent="0.25">
      <c r="A25" s="314" t="s">
        <v>200</v>
      </c>
      <c r="B25" s="150">
        <v>2721</v>
      </c>
      <c r="C25" s="126">
        <v>-90</v>
      </c>
      <c r="D25" s="737">
        <v>290</v>
      </c>
      <c r="E25" s="742">
        <v>290</v>
      </c>
      <c r="F25" s="122">
        <v>290</v>
      </c>
      <c r="G25" s="122">
        <v>290</v>
      </c>
      <c r="H25" s="315"/>
    </row>
    <row r="26" spans="1:8" s="242" customFormat="1" ht="15.75" x14ac:dyDescent="0.25">
      <c r="A26" s="499" t="s">
        <v>305</v>
      </c>
      <c r="B26" s="479" t="s">
        <v>306</v>
      </c>
      <c r="C26" s="456">
        <v>10</v>
      </c>
      <c r="D26" s="737"/>
      <c r="E26" s="742"/>
      <c r="F26" s="122"/>
      <c r="G26" s="122"/>
    </row>
    <row r="27" spans="1:8" s="242" customFormat="1" ht="15.75" x14ac:dyDescent="0.25">
      <c r="A27" s="709" t="s">
        <v>451</v>
      </c>
      <c r="B27" s="562">
        <v>2355</v>
      </c>
      <c r="C27" s="561">
        <v>245</v>
      </c>
      <c r="D27" s="738">
        <v>220</v>
      </c>
      <c r="E27" s="743">
        <v>220</v>
      </c>
      <c r="F27" s="440">
        <v>220</v>
      </c>
      <c r="G27" s="440">
        <v>220</v>
      </c>
    </row>
    <row r="28" spans="1:8" s="242" customFormat="1" ht="15.75" x14ac:dyDescent="0.25">
      <c r="A28" s="709" t="s">
        <v>452</v>
      </c>
      <c r="B28" s="562">
        <v>2310</v>
      </c>
      <c r="C28" s="561"/>
      <c r="D28" s="738">
        <v>40</v>
      </c>
      <c r="E28" s="743">
        <v>70</v>
      </c>
      <c r="F28" s="440">
        <v>70</v>
      </c>
      <c r="G28" s="440">
        <v>70</v>
      </c>
    </row>
    <row r="29" spans="1:8" s="242" customFormat="1" ht="15.75" x14ac:dyDescent="0.25">
      <c r="A29" s="455" t="s">
        <v>303</v>
      </c>
      <c r="B29" s="479">
        <v>2361</v>
      </c>
      <c r="C29" s="456">
        <v>45</v>
      </c>
      <c r="D29" s="739"/>
      <c r="E29" s="742"/>
      <c r="F29" s="122"/>
      <c r="G29" s="122"/>
    </row>
    <row r="30" spans="1:8" s="242" customFormat="1" ht="15.75" x14ac:dyDescent="0.25">
      <c r="A30" s="314" t="s">
        <v>161</v>
      </c>
      <c r="B30" s="150">
        <v>2410</v>
      </c>
      <c r="C30" s="126">
        <v>250</v>
      </c>
      <c r="D30" s="739"/>
      <c r="E30" s="742"/>
      <c r="F30" s="122"/>
      <c r="G30" s="122"/>
    </row>
    <row r="31" spans="1:8" s="242" customFormat="1" ht="15.75" x14ac:dyDescent="0.25">
      <c r="A31" s="165" t="s">
        <v>201</v>
      </c>
      <c r="B31" s="150">
        <v>2410</v>
      </c>
      <c r="C31" s="126">
        <v>-400</v>
      </c>
      <c r="D31" s="739">
        <v>-310</v>
      </c>
      <c r="E31" s="742">
        <v>-510</v>
      </c>
      <c r="F31" s="122">
        <v>-510</v>
      </c>
      <c r="G31" s="122">
        <v>-510</v>
      </c>
    </row>
    <row r="32" spans="1:8" s="242" customFormat="1" ht="15.75" x14ac:dyDescent="0.25">
      <c r="A32" s="165" t="s">
        <v>497</v>
      </c>
      <c r="B32" s="150">
        <v>2410</v>
      </c>
      <c r="C32" s="126">
        <v>-780</v>
      </c>
      <c r="D32" s="739"/>
      <c r="E32" s="742">
        <v>240</v>
      </c>
      <c r="F32" s="122">
        <v>240</v>
      </c>
      <c r="G32" s="122">
        <v>240</v>
      </c>
    </row>
    <row r="33" spans="1:7" s="242" customFormat="1" ht="15.75" x14ac:dyDescent="0.25">
      <c r="A33" s="455" t="s">
        <v>317</v>
      </c>
      <c r="B33" s="479">
        <v>2355</v>
      </c>
      <c r="C33" s="126"/>
      <c r="D33" s="738">
        <v>300</v>
      </c>
      <c r="E33" s="743">
        <v>300</v>
      </c>
      <c r="F33" s="440">
        <v>300</v>
      </c>
      <c r="G33" s="440">
        <v>300</v>
      </c>
    </row>
    <row r="34" spans="1:7" s="242" customFormat="1" ht="15.75" x14ac:dyDescent="0.25">
      <c r="A34" s="455" t="s">
        <v>332</v>
      </c>
      <c r="B34" s="479" t="s">
        <v>65</v>
      </c>
      <c r="C34" s="126"/>
      <c r="D34" s="738">
        <v>-1000</v>
      </c>
      <c r="E34" s="743">
        <v>-1000</v>
      </c>
      <c r="F34" s="440">
        <v>-1000</v>
      </c>
      <c r="G34" s="440">
        <v>-1000</v>
      </c>
    </row>
    <row r="35" spans="1:7" s="242" customFormat="1" ht="15.75" x14ac:dyDescent="0.25">
      <c r="A35" s="165" t="s">
        <v>279</v>
      </c>
      <c r="B35" s="150">
        <v>2922</v>
      </c>
      <c r="C35" s="126"/>
      <c r="D35" s="737">
        <v>-1500</v>
      </c>
      <c r="E35" s="742">
        <v>-1500</v>
      </c>
      <c r="F35" s="122">
        <v>-1500</v>
      </c>
      <c r="G35" s="440">
        <v>-1500</v>
      </c>
    </row>
    <row r="36" spans="1:7" ht="15.75" x14ac:dyDescent="0.25">
      <c r="A36" s="733" t="s">
        <v>434</v>
      </c>
      <c r="B36" s="562"/>
      <c r="C36" s="561"/>
      <c r="D36" s="737"/>
      <c r="E36" s="742"/>
      <c r="F36" s="122"/>
      <c r="G36" s="122"/>
    </row>
    <row r="37" spans="1:7" ht="15.75" x14ac:dyDescent="0.25">
      <c r="A37" s="499" t="s">
        <v>429</v>
      </c>
      <c r="B37" s="479" t="s">
        <v>498</v>
      </c>
      <c r="C37" s="456"/>
      <c r="D37" s="738">
        <v>268</v>
      </c>
      <c r="E37" s="743">
        <v>268</v>
      </c>
      <c r="F37" s="440">
        <v>268</v>
      </c>
      <c r="G37" s="440">
        <v>268</v>
      </c>
    </row>
    <row r="38" spans="1:7" ht="15.75" x14ac:dyDescent="0.25">
      <c r="A38" s="499" t="s">
        <v>430</v>
      </c>
      <c r="B38" s="562">
        <v>2501</v>
      </c>
      <c r="C38" s="561"/>
      <c r="D38" s="738">
        <v>-554</v>
      </c>
      <c r="E38" s="743">
        <v>-554</v>
      </c>
      <c r="F38" s="440">
        <v>-554</v>
      </c>
      <c r="G38" s="440">
        <v>-554</v>
      </c>
    </row>
    <row r="39" spans="1:7" ht="15.75" x14ac:dyDescent="0.25">
      <c r="A39" s="499" t="s">
        <v>563</v>
      </c>
      <c r="B39" s="562">
        <v>2200</v>
      </c>
      <c r="C39" s="561"/>
      <c r="D39" s="738">
        <v>271</v>
      </c>
      <c r="E39" s="743">
        <v>271</v>
      </c>
      <c r="F39" s="440">
        <v>271</v>
      </c>
      <c r="G39" s="440">
        <v>271</v>
      </c>
    </row>
    <row r="40" spans="1:7" ht="15.75" x14ac:dyDescent="0.25">
      <c r="A40" s="499" t="s">
        <v>432</v>
      </c>
      <c r="B40" s="562">
        <v>2211</v>
      </c>
      <c r="C40" s="561"/>
      <c r="D40" s="738">
        <v>97</v>
      </c>
      <c r="E40" s="743">
        <v>97</v>
      </c>
      <c r="F40" s="440">
        <v>97</v>
      </c>
      <c r="G40" s="440">
        <v>97</v>
      </c>
    </row>
    <row r="41" spans="1:7" ht="15.75" x14ac:dyDescent="0.25">
      <c r="A41" s="499" t="s">
        <v>433</v>
      </c>
      <c r="B41" s="562">
        <v>2500</v>
      </c>
      <c r="C41" s="561"/>
      <c r="D41" s="738">
        <v>-14</v>
      </c>
      <c r="E41" s="743">
        <v>-14</v>
      </c>
      <c r="F41" s="440">
        <v>-14</v>
      </c>
      <c r="G41" s="440">
        <v>-14</v>
      </c>
    </row>
    <row r="42" spans="1:7" ht="15.75" x14ac:dyDescent="0.25">
      <c r="A42" s="499" t="s">
        <v>439</v>
      </c>
      <c r="B42" s="562">
        <v>2501</v>
      </c>
      <c r="C42" s="561"/>
      <c r="D42" s="738">
        <v>-706</v>
      </c>
      <c r="E42" s="743">
        <v>-706</v>
      </c>
      <c r="F42" s="440">
        <v>-706</v>
      </c>
      <c r="G42" s="440">
        <v>-706</v>
      </c>
    </row>
    <row r="43" spans="1:7" ht="15.75" x14ac:dyDescent="0.25">
      <c r="A43" s="499" t="s">
        <v>444</v>
      </c>
      <c r="B43" s="562">
        <v>2720</v>
      </c>
      <c r="C43" s="561"/>
      <c r="D43" s="738">
        <v>143</v>
      </c>
      <c r="E43" s="743">
        <v>143</v>
      </c>
      <c r="F43" s="440">
        <v>143</v>
      </c>
      <c r="G43" s="440">
        <v>143</v>
      </c>
    </row>
    <row r="44" spans="1:7" ht="16.5" thickBot="1" x14ac:dyDescent="0.3">
      <c r="A44" s="239" t="s">
        <v>32</v>
      </c>
      <c r="B44" s="150"/>
      <c r="C44" s="240">
        <f>SUM(C10:C43)</f>
        <v>-1365</v>
      </c>
      <c r="D44" s="737"/>
      <c r="E44" s="742"/>
      <c r="F44" s="122"/>
      <c r="G44" s="122"/>
    </row>
    <row r="45" spans="1:7" ht="16.5" thickTop="1" x14ac:dyDescent="0.25">
      <c r="A45" s="239"/>
      <c r="B45" s="150"/>
      <c r="C45" s="126"/>
      <c r="D45" s="737"/>
      <c r="E45" s="742"/>
      <c r="F45" s="122"/>
      <c r="G45" s="122"/>
    </row>
    <row r="46" spans="1:7" ht="15.75" x14ac:dyDescent="0.25">
      <c r="A46" s="239" t="s">
        <v>33</v>
      </c>
      <c r="B46" s="150"/>
      <c r="C46" s="126"/>
      <c r="D46" s="737"/>
      <c r="E46" s="742"/>
      <c r="F46" s="122"/>
      <c r="G46" s="122"/>
    </row>
    <row r="47" spans="1:7" ht="15.75" x14ac:dyDescent="0.25">
      <c r="A47" s="312" t="s">
        <v>175</v>
      </c>
      <c r="B47" s="235">
        <v>2270</v>
      </c>
      <c r="C47" s="131">
        <v>375</v>
      </c>
      <c r="D47" s="737"/>
      <c r="E47" s="742"/>
      <c r="F47" s="122"/>
      <c r="G47" s="122"/>
    </row>
    <row r="48" spans="1:7" ht="15.75" x14ac:dyDescent="0.25">
      <c r="A48" s="450" t="s">
        <v>499</v>
      </c>
      <c r="B48" s="237">
        <v>2103</v>
      </c>
      <c r="C48" s="483">
        <v>7489</v>
      </c>
      <c r="D48" s="737"/>
      <c r="E48" s="742"/>
      <c r="F48" s="122"/>
      <c r="G48" s="122"/>
    </row>
    <row r="49" spans="1:7" ht="15.75" x14ac:dyDescent="0.25">
      <c r="A49" s="139" t="s">
        <v>564</v>
      </c>
      <c r="B49" s="235">
        <v>2353</v>
      </c>
      <c r="C49" s="131">
        <v>400</v>
      </c>
      <c r="D49" s="737"/>
      <c r="E49" s="742"/>
      <c r="F49" s="122"/>
      <c r="G49" s="122"/>
    </row>
    <row r="50" spans="1:7" ht="15.75" x14ac:dyDescent="0.25">
      <c r="A50" s="165" t="s">
        <v>178</v>
      </c>
      <c r="B50" s="150">
        <v>2560</v>
      </c>
      <c r="C50" s="181">
        <v>290</v>
      </c>
      <c r="D50" s="737"/>
      <c r="E50" s="742"/>
      <c r="F50" s="122"/>
      <c r="G50" s="122"/>
    </row>
    <row r="51" spans="1:7" ht="15.75" x14ac:dyDescent="0.25">
      <c r="A51" s="455" t="s">
        <v>309</v>
      </c>
      <c r="B51" s="479" t="s">
        <v>310</v>
      </c>
      <c r="C51" s="501">
        <v>1300</v>
      </c>
      <c r="D51" s="737"/>
      <c r="E51" s="742"/>
      <c r="F51" s="122"/>
      <c r="G51" s="122"/>
    </row>
    <row r="52" spans="1:7" ht="15.75" x14ac:dyDescent="0.25">
      <c r="A52" s="455" t="s">
        <v>311</v>
      </c>
      <c r="B52" s="479" t="s">
        <v>310</v>
      </c>
      <c r="C52" s="501">
        <v>-1300</v>
      </c>
      <c r="D52" s="737"/>
      <c r="E52" s="742"/>
      <c r="F52" s="122"/>
      <c r="G52" s="122"/>
    </row>
    <row r="53" spans="1:7" ht="15.75" x14ac:dyDescent="0.25">
      <c r="A53" s="709" t="s">
        <v>475</v>
      </c>
      <c r="B53" s="562" t="s">
        <v>134</v>
      </c>
      <c r="C53" s="714">
        <v>2537</v>
      </c>
      <c r="D53" s="737"/>
      <c r="E53" s="742"/>
      <c r="F53" s="122"/>
      <c r="G53" s="122"/>
    </row>
    <row r="54" spans="1:7" ht="15.75" x14ac:dyDescent="0.25">
      <c r="A54" s="165" t="s">
        <v>565</v>
      </c>
      <c r="B54" s="150" t="s">
        <v>134</v>
      </c>
      <c r="C54" s="316">
        <f>4369+32+160+388+259</f>
        <v>5208</v>
      </c>
      <c r="D54" s="737"/>
      <c r="E54" s="742"/>
      <c r="F54" s="122"/>
      <c r="G54" s="122"/>
    </row>
    <row r="55" spans="1:7" ht="15.75" x14ac:dyDescent="0.25">
      <c r="A55" s="709" t="s">
        <v>468</v>
      </c>
      <c r="B55" s="562">
        <v>2350</v>
      </c>
      <c r="C55" s="713"/>
      <c r="D55" s="738">
        <v>75</v>
      </c>
      <c r="E55" s="742"/>
      <c r="F55" s="122"/>
      <c r="G55" s="122"/>
    </row>
    <row r="56" spans="1:7" ht="15.75" x14ac:dyDescent="0.25">
      <c r="A56" s="709" t="s">
        <v>467</v>
      </c>
      <c r="B56" s="562">
        <v>2724</v>
      </c>
      <c r="C56" s="713"/>
      <c r="D56" s="738">
        <v>-1100</v>
      </c>
      <c r="E56" s="742"/>
      <c r="F56" s="122"/>
      <c r="G56" s="122"/>
    </row>
    <row r="57" spans="1:7" ht="16.5" thickBot="1" x14ac:dyDescent="0.3">
      <c r="A57" s="239" t="s">
        <v>37</v>
      </c>
      <c r="B57" s="150"/>
      <c r="C57" s="240">
        <f>SUM(C46:C56)</f>
        <v>16299</v>
      </c>
      <c r="D57" s="737"/>
      <c r="E57" s="742"/>
      <c r="F57" s="122"/>
      <c r="G57" s="122"/>
    </row>
    <row r="58" spans="1:7" ht="16.5" thickTop="1" x14ac:dyDescent="0.25">
      <c r="A58" s="239"/>
      <c r="B58" s="150"/>
      <c r="C58" s="126"/>
      <c r="D58" s="737"/>
      <c r="E58" s="742"/>
      <c r="F58" s="122"/>
      <c r="G58" s="122"/>
    </row>
    <row r="59" spans="1:7" ht="15.75" x14ac:dyDescent="0.25">
      <c r="A59" s="246" t="s">
        <v>483</v>
      </c>
      <c r="B59" s="247"/>
      <c r="C59" s="248">
        <f>+C7+C44+C57+C8</f>
        <v>422622</v>
      </c>
      <c r="D59" s="630">
        <f>SUM(D7:D58)</f>
        <v>410524</v>
      </c>
      <c r="E59" s="744">
        <f>SUM(E7:E58)</f>
        <v>410329</v>
      </c>
      <c r="F59" s="173">
        <f>SUM(F7:F58)</f>
        <v>410079</v>
      </c>
      <c r="G59" s="173">
        <f>SUM(G7:G58)</f>
        <v>410079</v>
      </c>
    </row>
  </sheetData>
  <phoneticPr fontId="0" type="noConversion"/>
  <pageMargins left="0.78740157480314965" right="0.78740157480314965" top="0.39370078740157483" bottom="0.78740157480314965" header="0.51181102362204722" footer="0.51181102362204722"/>
  <pageSetup paperSize="9" scale="75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Normal="100" zoomScalePageLayoutView="90" workbookViewId="0">
      <pane ySplit="6" topLeftCell="A37" activePane="bottomLeft" state="frozen"/>
      <selection activeCell="A70" sqref="A70"/>
      <selection pane="bottomLeft" activeCell="G3" sqref="G3"/>
    </sheetView>
  </sheetViews>
  <sheetFormatPr baseColWidth="10" defaultColWidth="9.85546875" defaultRowHeight="12.75" x14ac:dyDescent="0.2"/>
  <cols>
    <col min="1" max="1" width="44.42578125" style="84" customWidth="1"/>
    <col min="2" max="2" width="11.28515625" style="210" customWidth="1"/>
    <col min="3" max="3" width="13" style="81" customWidth="1"/>
    <col min="4" max="7" width="11.7109375" style="81" customWidth="1"/>
    <col min="8" max="16384" width="9.85546875" style="84"/>
  </cols>
  <sheetData>
    <row r="1" spans="1:18" ht="15.75" x14ac:dyDescent="0.25">
      <c r="G1" s="211"/>
    </row>
    <row r="2" spans="1:18" ht="27" thickBot="1" x14ac:dyDescent="0.45">
      <c r="A2" s="253" t="s">
        <v>188</v>
      </c>
      <c r="B2" s="212"/>
      <c r="C2" s="87"/>
      <c r="D2" s="87"/>
      <c r="E2" s="317"/>
      <c r="F2" s="213"/>
      <c r="G2" s="214" t="s">
        <v>2</v>
      </c>
    </row>
    <row r="3" spans="1:18" ht="19.5" thickTop="1" x14ac:dyDescent="0.3">
      <c r="A3" s="90"/>
      <c r="B3" s="215"/>
      <c r="C3" s="92"/>
      <c r="D3" s="92"/>
      <c r="E3" s="92"/>
      <c r="F3" s="92"/>
      <c r="G3" s="785" t="s">
        <v>582</v>
      </c>
    </row>
    <row r="4" spans="1:18" ht="23.25" x14ac:dyDescent="0.35">
      <c r="A4" s="335"/>
      <c r="B4" s="338"/>
      <c r="C4" s="96" t="s">
        <v>28</v>
      </c>
      <c r="D4" s="217"/>
      <c r="E4" s="98" t="s">
        <v>4</v>
      </c>
      <c r="F4" s="99"/>
      <c r="G4" s="218"/>
    </row>
    <row r="5" spans="1:18" ht="18.75" x14ac:dyDescent="0.3">
      <c r="A5" s="336"/>
      <c r="B5" s="339"/>
      <c r="C5" s="104" t="s">
        <v>29</v>
      </c>
      <c r="D5" s="219" t="s">
        <v>7</v>
      </c>
      <c r="E5" s="106"/>
      <c r="F5" s="107"/>
      <c r="G5" s="220"/>
    </row>
    <row r="6" spans="1:18" ht="21" x14ac:dyDescent="0.35">
      <c r="A6" s="337" t="s">
        <v>8</v>
      </c>
      <c r="B6" s="340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224">
        <v>2025</v>
      </c>
    </row>
    <row r="7" spans="1:18" ht="15.75" x14ac:dyDescent="0.25">
      <c r="A7" s="324" t="s">
        <v>30</v>
      </c>
      <c r="B7" s="325"/>
      <c r="C7" s="226">
        <v>398699</v>
      </c>
      <c r="D7" s="311">
        <f>+C68</f>
        <v>419844</v>
      </c>
      <c r="E7" s="229">
        <f>+D7</f>
        <v>419844</v>
      </c>
      <c r="F7" s="229">
        <f>+D7</f>
        <v>419844</v>
      </c>
      <c r="G7" s="229">
        <f>+D7</f>
        <v>419844</v>
      </c>
    </row>
    <row r="8" spans="1:18" ht="15.75" x14ac:dyDescent="0.25">
      <c r="A8" s="139" t="s">
        <v>289</v>
      </c>
      <c r="B8" s="225"/>
      <c r="C8" s="230">
        <v>-1177</v>
      </c>
      <c r="D8" s="231">
        <f>-C66</f>
        <v>-15923</v>
      </c>
      <c r="E8" s="122">
        <f>-C66</f>
        <v>-15923</v>
      </c>
      <c r="F8" s="122">
        <f>-C66</f>
        <v>-15923</v>
      </c>
      <c r="G8" s="122">
        <f>-C66</f>
        <v>-15923</v>
      </c>
    </row>
    <row r="9" spans="1:18" ht="15.75" x14ac:dyDescent="0.25">
      <c r="A9" s="326"/>
      <c r="B9" s="225"/>
      <c r="C9" s="230"/>
      <c r="D9" s="231"/>
      <c r="E9" s="229"/>
      <c r="F9" s="229"/>
      <c r="G9" s="229"/>
    </row>
    <row r="10" spans="1:18" ht="15.75" x14ac:dyDescent="0.25">
      <c r="A10" s="326" t="s">
        <v>31</v>
      </c>
      <c r="B10" s="225"/>
      <c r="C10" s="230"/>
      <c r="D10" s="231"/>
      <c r="E10" s="229"/>
      <c r="F10" s="229"/>
      <c r="G10" s="229"/>
    </row>
    <row r="11" spans="1:18" ht="15" customHeight="1" x14ac:dyDescent="0.25">
      <c r="A11" s="345" t="s">
        <v>296</v>
      </c>
      <c r="B11" s="237">
        <v>3250</v>
      </c>
      <c r="C11" s="483">
        <v>60</v>
      </c>
      <c r="D11" s="484"/>
      <c r="E11" s="485"/>
      <c r="F11" s="485"/>
      <c r="G11" s="485"/>
      <c r="H11" s="32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ht="15.75" x14ac:dyDescent="0.25">
      <c r="A12" s="345" t="s">
        <v>177</v>
      </c>
      <c r="B12" s="237">
        <v>3100</v>
      </c>
      <c r="C12" s="483">
        <v>425</v>
      </c>
      <c r="D12" s="457"/>
      <c r="E12" s="122"/>
      <c r="F12" s="122"/>
      <c r="G12" s="122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15.75" x14ac:dyDescent="0.25">
      <c r="A13" s="606" t="s">
        <v>105</v>
      </c>
      <c r="B13" s="562" t="s">
        <v>65</v>
      </c>
      <c r="C13" s="561">
        <f>4074+721</f>
        <v>4795</v>
      </c>
      <c r="D13" s="457">
        <f>6468-4074</f>
        <v>2394</v>
      </c>
      <c r="E13" s="122">
        <f>6468-4074</f>
        <v>2394</v>
      </c>
      <c r="F13" s="122">
        <f>6468-4074</f>
        <v>2394</v>
      </c>
      <c r="G13" s="122">
        <f>6468-4074</f>
        <v>2394</v>
      </c>
    </row>
    <row r="14" spans="1:18" ht="15.75" x14ac:dyDescent="0.25">
      <c r="A14" s="606" t="s">
        <v>138</v>
      </c>
      <c r="B14" s="562"/>
      <c r="C14" s="561">
        <f>-61+105</f>
        <v>44</v>
      </c>
      <c r="D14" s="457">
        <f>166-105+706</f>
        <v>767</v>
      </c>
      <c r="E14" s="122">
        <f>166-105+706</f>
        <v>767</v>
      </c>
      <c r="F14" s="122">
        <f t="shared" ref="F14:G14" si="0">166-105+706</f>
        <v>767</v>
      </c>
      <c r="G14" s="122">
        <f t="shared" si="0"/>
        <v>767</v>
      </c>
    </row>
    <row r="15" spans="1:18" ht="15.75" x14ac:dyDescent="0.25">
      <c r="A15" s="606" t="s">
        <v>472</v>
      </c>
      <c r="B15" s="562">
        <v>3411</v>
      </c>
      <c r="C15" s="561">
        <v>-8304</v>
      </c>
      <c r="D15" s="457">
        <v>-4485</v>
      </c>
      <c r="E15" s="122">
        <v>-4485</v>
      </c>
      <c r="F15" s="122">
        <v>-4485</v>
      </c>
      <c r="G15" s="122">
        <v>-4485</v>
      </c>
    </row>
    <row r="16" spans="1:18" ht="15.75" x14ac:dyDescent="0.25">
      <c r="A16" s="709" t="s">
        <v>235</v>
      </c>
      <c r="B16" s="496" t="s">
        <v>157</v>
      </c>
      <c r="C16" s="561">
        <v>237</v>
      </c>
      <c r="D16" s="457"/>
      <c r="E16" s="122"/>
      <c r="F16" s="122"/>
      <c r="G16" s="122"/>
    </row>
    <row r="17" spans="1:7" ht="15.75" x14ac:dyDescent="0.25">
      <c r="A17" s="498" t="s">
        <v>304</v>
      </c>
      <c r="B17" s="496" t="s">
        <v>157</v>
      </c>
      <c r="C17" s="561">
        <v>56</v>
      </c>
      <c r="D17" s="457"/>
      <c r="E17" s="122"/>
      <c r="F17" s="122"/>
      <c r="G17" s="122"/>
    </row>
    <row r="18" spans="1:7" ht="15.75" x14ac:dyDescent="0.25">
      <c r="A18" s="606" t="s">
        <v>266</v>
      </c>
      <c r="B18" s="496">
        <v>3220</v>
      </c>
      <c r="C18" s="561">
        <v>270</v>
      </c>
      <c r="D18" s="457"/>
      <c r="E18" s="122"/>
      <c r="F18" s="122"/>
      <c r="G18" s="122"/>
    </row>
    <row r="19" spans="1:7" ht="15.75" x14ac:dyDescent="0.25">
      <c r="A19" s="606" t="s">
        <v>114</v>
      </c>
      <c r="B19" s="562" t="s">
        <v>65</v>
      </c>
      <c r="C19" s="561">
        <v>-5</v>
      </c>
      <c r="D19" s="457">
        <v>-5</v>
      </c>
      <c r="E19" s="458">
        <v>-10</v>
      </c>
      <c r="F19" s="458">
        <v>-15</v>
      </c>
      <c r="G19" s="458">
        <v>-15</v>
      </c>
    </row>
    <row r="20" spans="1:7" ht="15.75" x14ac:dyDescent="0.25">
      <c r="A20" s="762" t="s">
        <v>202</v>
      </c>
      <c r="B20" s="496">
        <v>3573</v>
      </c>
      <c r="C20" s="561">
        <v>170</v>
      </c>
      <c r="D20" s="457"/>
      <c r="E20" s="458">
        <v>70</v>
      </c>
      <c r="F20" s="458">
        <v>70</v>
      </c>
      <c r="G20" s="458">
        <v>70</v>
      </c>
    </row>
    <row r="21" spans="1:7" ht="15.75" x14ac:dyDescent="0.25">
      <c r="A21" s="569" t="s">
        <v>203</v>
      </c>
      <c r="B21" s="496" t="s">
        <v>148</v>
      </c>
      <c r="C21" s="561">
        <v>209</v>
      </c>
      <c r="D21" s="457">
        <v>209</v>
      </c>
      <c r="E21" s="458">
        <v>209</v>
      </c>
      <c r="F21" s="458">
        <v>209</v>
      </c>
      <c r="G21" s="458">
        <v>209</v>
      </c>
    </row>
    <row r="22" spans="1:7" s="242" customFormat="1" ht="15.75" x14ac:dyDescent="0.25">
      <c r="A22" s="569" t="s">
        <v>566</v>
      </c>
      <c r="B22" s="496">
        <v>3151</v>
      </c>
      <c r="C22" s="561">
        <v>800</v>
      </c>
      <c r="D22" s="457">
        <v>800</v>
      </c>
      <c r="E22" s="458">
        <v>800</v>
      </c>
      <c r="F22" s="458">
        <v>800</v>
      </c>
      <c r="G22" s="458">
        <v>800</v>
      </c>
    </row>
    <row r="23" spans="1:7" s="242" customFormat="1" ht="15.75" x14ac:dyDescent="0.25">
      <c r="A23" s="569" t="s">
        <v>280</v>
      </c>
      <c r="B23" s="496">
        <v>3420</v>
      </c>
      <c r="C23" s="561">
        <v>740</v>
      </c>
      <c r="D23" s="457"/>
      <c r="E23" s="458"/>
      <c r="F23" s="458"/>
      <c r="G23" s="458"/>
    </row>
    <row r="24" spans="1:7" s="242" customFormat="1" ht="15.75" x14ac:dyDescent="0.25">
      <c r="A24" s="569" t="s">
        <v>281</v>
      </c>
      <c r="B24" s="496">
        <v>3580</v>
      </c>
      <c r="C24" s="561">
        <v>2650</v>
      </c>
      <c r="D24" s="457"/>
      <c r="E24" s="458"/>
      <c r="F24" s="458"/>
      <c r="G24" s="458"/>
    </row>
    <row r="25" spans="1:7" s="242" customFormat="1" ht="15.75" x14ac:dyDescent="0.25">
      <c r="A25" s="569" t="s">
        <v>291</v>
      </c>
      <c r="B25" s="496" t="s">
        <v>181</v>
      </c>
      <c r="C25" s="561">
        <v>-55</v>
      </c>
      <c r="D25" s="457"/>
      <c r="E25" s="458"/>
      <c r="F25" s="458"/>
      <c r="G25" s="458"/>
    </row>
    <row r="26" spans="1:7" s="242" customFormat="1" ht="15.75" x14ac:dyDescent="0.25">
      <c r="A26" s="569" t="s">
        <v>284</v>
      </c>
      <c r="B26" s="496" t="s">
        <v>282</v>
      </c>
      <c r="C26" s="561">
        <v>1700</v>
      </c>
      <c r="D26" s="457"/>
      <c r="E26" s="458"/>
      <c r="F26" s="458"/>
      <c r="G26" s="458"/>
    </row>
    <row r="27" spans="1:7" s="242" customFormat="1" ht="15.75" x14ac:dyDescent="0.25">
      <c r="A27" s="569" t="s">
        <v>314</v>
      </c>
      <c r="B27" s="496">
        <v>3410</v>
      </c>
      <c r="C27" s="561">
        <v>1700</v>
      </c>
      <c r="D27" s="457">
        <v>50</v>
      </c>
      <c r="E27" s="458">
        <v>50</v>
      </c>
      <c r="F27" s="458">
        <v>50</v>
      </c>
      <c r="G27" s="458">
        <v>50</v>
      </c>
    </row>
    <row r="28" spans="1:7" s="242" customFormat="1" ht="15.75" x14ac:dyDescent="0.25">
      <c r="A28" s="569" t="s">
        <v>313</v>
      </c>
      <c r="B28" s="496">
        <v>3420</v>
      </c>
      <c r="C28" s="561">
        <v>-1350</v>
      </c>
      <c r="D28" s="457">
        <v>-1350</v>
      </c>
      <c r="E28" s="458">
        <v>-1350</v>
      </c>
      <c r="F28" s="458">
        <v>-1350</v>
      </c>
      <c r="G28" s="458">
        <v>-1350</v>
      </c>
    </row>
    <row r="29" spans="1:7" s="242" customFormat="1" ht="15.75" x14ac:dyDescent="0.25">
      <c r="A29" s="569" t="s">
        <v>313</v>
      </c>
      <c r="B29" s="496">
        <v>3410</v>
      </c>
      <c r="C29" s="561">
        <v>-690</v>
      </c>
      <c r="D29" s="457"/>
      <c r="E29" s="458"/>
      <c r="F29" s="458"/>
      <c r="G29" s="458"/>
    </row>
    <row r="30" spans="1:7" s="242" customFormat="1" ht="15.75" x14ac:dyDescent="0.25">
      <c r="A30" s="569" t="s">
        <v>283</v>
      </c>
      <c r="B30" s="496">
        <v>3234</v>
      </c>
      <c r="C30" s="561">
        <v>3000</v>
      </c>
      <c r="D30" s="558"/>
      <c r="E30" s="122"/>
      <c r="F30" s="122"/>
      <c r="G30" s="122"/>
    </row>
    <row r="31" spans="1:7" s="242" customFormat="1" ht="15.75" x14ac:dyDescent="0.25">
      <c r="A31" s="569" t="s">
        <v>290</v>
      </c>
      <c r="B31" s="496">
        <v>3308</v>
      </c>
      <c r="C31" s="561">
        <v>-940</v>
      </c>
      <c r="D31" s="558"/>
      <c r="E31" s="122"/>
      <c r="F31" s="122"/>
      <c r="G31" s="122"/>
    </row>
    <row r="32" spans="1:7" s="242" customFormat="1" ht="15.75" x14ac:dyDescent="0.25">
      <c r="A32" s="569" t="s">
        <v>514</v>
      </c>
      <c r="B32" s="496">
        <v>3573</v>
      </c>
      <c r="C32" s="561">
        <v>115</v>
      </c>
      <c r="D32" s="558">
        <v>85</v>
      </c>
      <c r="E32" s="122">
        <v>85</v>
      </c>
      <c r="F32" s="122">
        <v>85</v>
      </c>
      <c r="G32" s="122">
        <v>85</v>
      </c>
    </row>
    <row r="33" spans="1:7" s="242" customFormat="1" ht="15.75" x14ac:dyDescent="0.25">
      <c r="A33" s="569" t="s">
        <v>515</v>
      </c>
      <c r="B33" s="496">
        <v>3100</v>
      </c>
      <c r="C33" s="561">
        <v>200</v>
      </c>
      <c r="D33" s="558">
        <v>-55</v>
      </c>
      <c r="E33" s="122">
        <v>-55</v>
      </c>
      <c r="F33" s="122">
        <v>-55</v>
      </c>
      <c r="G33" s="122">
        <v>-55</v>
      </c>
    </row>
    <row r="34" spans="1:7" s="242" customFormat="1" ht="15.75" x14ac:dyDescent="0.25">
      <c r="A34" s="569" t="s">
        <v>516</v>
      </c>
      <c r="B34" s="496">
        <v>3100</v>
      </c>
      <c r="C34" s="561">
        <v>400</v>
      </c>
      <c r="D34" s="558">
        <v>400</v>
      </c>
      <c r="E34" s="122">
        <v>400</v>
      </c>
      <c r="F34" s="122">
        <v>400</v>
      </c>
      <c r="G34" s="122">
        <v>400</v>
      </c>
    </row>
    <row r="35" spans="1:7" s="242" customFormat="1" ht="15.75" x14ac:dyDescent="0.25">
      <c r="A35" s="569" t="s">
        <v>517</v>
      </c>
      <c r="B35" s="496">
        <v>3221</v>
      </c>
      <c r="C35" s="561">
        <v>300</v>
      </c>
      <c r="D35" s="558"/>
      <c r="E35" s="122"/>
      <c r="F35" s="122"/>
      <c r="G35" s="122"/>
    </row>
    <row r="36" spans="1:7" s="242" customFormat="1" ht="15.75" x14ac:dyDescent="0.25">
      <c r="A36" s="569" t="s">
        <v>518</v>
      </c>
      <c r="B36" s="496">
        <v>3165</v>
      </c>
      <c r="C36" s="561"/>
      <c r="D36" s="558"/>
      <c r="E36" s="122">
        <v>225</v>
      </c>
      <c r="F36" s="122">
        <v>350</v>
      </c>
      <c r="G36" s="122">
        <v>350</v>
      </c>
    </row>
    <row r="37" spans="1:7" s="242" customFormat="1" ht="15.75" x14ac:dyDescent="0.25">
      <c r="A37" s="569" t="s">
        <v>519</v>
      </c>
      <c r="B37" s="496">
        <v>3100</v>
      </c>
      <c r="C37" s="561">
        <v>502</v>
      </c>
      <c r="D37" s="558"/>
      <c r="E37" s="122"/>
      <c r="F37" s="122"/>
      <c r="G37" s="122"/>
    </row>
    <row r="38" spans="1:7" s="242" customFormat="1" ht="15.75" x14ac:dyDescent="0.25">
      <c r="A38" s="606" t="s">
        <v>520</v>
      </c>
      <c r="B38" s="562">
        <v>3106</v>
      </c>
      <c r="C38" s="561">
        <v>-1000</v>
      </c>
      <c r="D38" s="612">
        <v>-500</v>
      </c>
      <c r="E38" s="440">
        <v>-500</v>
      </c>
      <c r="F38" s="440">
        <v>-500</v>
      </c>
      <c r="G38" s="440">
        <v>-500</v>
      </c>
    </row>
    <row r="39" spans="1:7" s="242" customFormat="1" ht="15.75" x14ac:dyDescent="0.25">
      <c r="A39" s="569" t="s">
        <v>332</v>
      </c>
      <c r="B39" s="496" t="s">
        <v>65</v>
      </c>
      <c r="C39" s="561"/>
      <c r="D39" s="594">
        <v>1000</v>
      </c>
      <c r="E39" s="440">
        <v>1000</v>
      </c>
      <c r="F39" s="440">
        <v>1000</v>
      </c>
      <c r="G39" s="440">
        <v>1000</v>
      </c>
    </row>
    <row r="40" spans="1:7" s="242" customFormat="1" ht="15.75" x14ac:dyDescent="0.25">
      <c r="A40" s="569" t="s">
        <v>521</v>
      </c>
      <c r="B40" s="496">
        <v>3311</v>
      </c>
      <c r="C40" s="561">
        <v>-400</v>
      </c>
      <c r="D40" s="594">
        <v>2902</v>
      </c>
      <c r="E40" s="440">
        <v>2387</v>
      </c>
      <c r="F40" s="440">
        <v>-1311</v>
      </c>
      <c r="G40" s="440">
        <v>-1168</v>
      </c>
    </row>
    <row r="41" spans="1:7" s="242" customFormat="1" ht="15.75" x14ac:dyDescent="0.25">
      <c r="A41" s="569" t="s">
        <v>457</v>
      </c>
      <c r="B41" s="496">
        <v>3700</v>
      </c>
      <c r="C41" s="561"/>
      <c r="D41" s="594"/>
      <c r="E41" s="440">
        <v>400</v>
      </c>
      <c r="F41" s="440">
        <v>850</v>
      </c>
      <c r="G41" s="440">
        <v>850</v>
      </c>
    </row>
    <row r="42" spans="1:7" s="242" customFormat="1" ht="15.75" x14ac:dyDescent="0.25">
      <c r="A42" s="569" t="s">
        <v>458</v>
      </c>
      <c r="B42" s="496">
        <v>3221</v>
      </c>
      <c r="C42" s="561"/>
      <c r="D42" s="594">
        <v>700</v>
      </c>
      <c r="E42" s="440">
        <v>700</v>
      </c>
      <c r="F42" s="440">
        <v>700</v>
      </c>
      <c r="G42" s="440">
        <v>700</v>
      </c>
    </row>
    <row r="43" spans="1:7" s="242" customFormat="1" ht="15.75" x14ac:dyDescent="0.25">
      <c r="A43" s="569" t="s">
        <v>522</v>
      </c>
      <c r="B43" s="496">
        <v>3165</v>
      </c>
      <c r="C43" s="561"/>
      <c r="D43" s="594">
        <v>200</v>
      </c>
      <c r="E43" s="440">
        <v>200</v>
      </c>
      <c r="F43" s="440">
        <v>200</v>
      </c>
      <c r="G43" s="440">
        <v>200</v>
      </c>
    </row>
    <row r="44" spans="1:7" s="242" customFormat="1" ht="15.75" x14ac:dyDescent="0.25">
      <c r="A44" s="569" t="s">
        <v>459</v>
      </c>
      <c r="B44" s="496">
        <v>3314</v>
      </c>
      <c r="C44" s="561"/>
      <c r="D44" s="594">
        <v>480</v>
      </c>
      <c r="E44" s="440">
        <v>750</v>
      </c>
      <c r="F44" s="440">
        <v>684</v>
      </c>
      <c r="G44" s="440"/>
    </row>
    <row r="45" spans="1:7" s="242" customFormat="1" ht="15.75" x14ac:dyDescent="0.25">
      <c r="A45" s="569" t="s">
        <v>460</v>
      </c>
      <c r="B45" s="496">
        <v>3114</v>
      </c>
      <c r="C45" s="561"/>
      <c r="D45" s="594">
        <v>-480</v>
      </c>
      <c r="E45" s="440">
        <v>-750</v>
      </c>
      <c r="F45" s="440">
        <v>-684</v>
      </c>
      <c r="G45" s="440"/>
    </row>
    <row r="46" spans="1:7" s="242" customFormat="1" ht="15.75" x14ac:dyDescent="0.25">
      <c r="A46" s="569" t="s">
        <v>523</v>
      </c>
      <c r="B46" s="496">
        <v>3900</v>
      </c>
      <c r="C46" s="561">
        <v>770</v>
      </c>
      <c r="D46" s="558">
        <f>1540-770+980</f>
        <v>1750</v>
      </c>
      <c r="E46" s="122">
        <f>1540-770+980</f>
        <v>1750</v>
      </c>
      <c r="F46" s="122">
        <f t="shared" ref="F46:G46" si="1">1540-770+980</f>
        <v>1750</v>
      </c>
      <c r="G46" s="122">
        <f t="shared" si="1"/>
        <v>1750</v>
      </c>
    </row>
    <row r="47" spans="1:7" s="242" customFormat="1" ht="15.75" x14ac:dyDescent="0.25">
      <c r="A47" s="763"/>
      <c r="B47" s="496"/>
      <c r="C47" s="561"/>
      <c r="D47" s="594"/>
      <c r="E47" s="440"/>
      <c r="F47" s="440"/>
      <c r="G47" s="440"/>
    </row>
    <row r="48" spans="1:7" s="331" customFormat="1" ht="15.75" x14ac:dyDescent="0.25">
      <c r="A48" s="733" t="s">
        <v>434</v>
      </c>
      <c r="B48" s="496"/>
      <c r="C48" s="561"/>
      <c r="D48" s="594"/>
      <c r="E48" s="440"/>
      <c r="F48" s="440"/>
      <c r="G48" s="440"/>
    </row>
    <row r="49" spans="1:7" s="331" customFormat="1" ht="15.75" x14ac:dyDescent="0.25">
      <c r="A49" s="569" t="s">
        <v>435</v>
      </c>
      <c r="B49" s="496"/>
      <c r="C49" s="561"/>
      <c r="D49" s="594">
        <v>207</v>
      </c>
      <c r="E49" s="440">
        <v>207</v>
      </c>
      <c r="F49" s="440">
        <v>207</v>
      </c>
      <c r="G49" s="440">
        <v>207</v>
      </c>
    </row>
    <row r="50" spans="1:7" s="331" customFormat="1" ht="15.75" x14ac:dyDescent="0.25">
      <c r="A50" s="499" t="s">
        <v>431</v>
      </c>
      <c r="B50" s="562"/>
      <c r="C50" s="561"/>
      <c r="D50" s="612">
        <v>272</v>
      </c>
      <c r="E50" s="440">
        <v>272</v>
      </c>
      <c r="F50" s="440">
        <v>272</v>
      </c>
      <c r="G50" s="440">
        <v>272</v>
      </c>
    </row>
    <row r="51" spans="1:7" ht="15.75" x14ac:dyDescent="0.25">
      <c r="A51" s="569" t="s">
        <v>436</v>
      </c>
      <c r="B51" s="496"/>
      <c r="C51" s="561"/>
      <c r="D51" s="594">
        <v>187</v>
      </c>
      <c r="E51" s="440">
        <v>187</v>
      </c>
      <c r="F51" s="440">
        <v>187</v>
      </c>
      <c r="G51" s="440">
        <v>187</v>
      </c>
    </row>
    <row r="52" spans="1:7" s="331" customFormat="1" ht="15.75" x14ac:dyDescent="0.25">
      <c r="A52" s="569" t="s">
        <v>437</v>
      </c>
      <c r="B52" s="496"/>
      <c r="C52" s="561"/>
      <c r="D52" s="594">
        <v>272</v>
      </c>
      <c r="E52" s="440">
        <v>272</v>
      </c>
      <c r="F52" s="440">
        <v>272</v>
      </c>
      <c r="G52" s="440">
        <v>272</v>
      </c>
    </row>
    <row r="53" spans="1:7" s="331" customFormat="1" ht="15.75" x14ac:dyDescent="0.25">
      <c r="A53" s="569" t="s">
        <v>438</v>
      </c>
      <c r="B53" s="496"/>
      <c r="C53" s="561"/>
      <c r="D53" s="594">
        <v>348</v>
      </c>
      <c r="E53" s="440">
        <v>348</v>
      </c>
      <c r="F53" s="440">
        <v>348</v>
      </c>
      <c r="G53" s="440">
        <v>348</v>
      </c>
    </row>
    <row r="54" spans="1:7" s="331" customFormat="1" ht="15.75" x14ac:dyDescent="0.25">
      <c r="A54" s="569" t="s">
        <v>524</v>
      </c>
      <c r="B54" s="496"/>
      <c r="C54" s="561"/>
      <c r="D54" s="594">
        <v>875</v>
      </c>
      <c r="E54" s="440">
        <v>875</v>
      </c>
      <c r="F54" s="440">
        <v>875</v>
      </c>
      <c r="G54" s="440">
        <v>875</v>
      </c>
    </row>
    <row r="55" spans="1:7" s="331" customFormat="1" ht="15.75" x14ac:dyDescent="0.25">
      <c r="A55" s="569" t="s">
        <v>525</v>
      </c>
      <c r="B55" s="496"/>
      <c r="C55" s="561"/>
      <c r="D55" s="594">
        <v>56</v>
      </c>
      <c r="E55" s="440">
        <v>56</v>
      </c>
      <c r="F55" s="440">
        <v>56</v>
      </c>
      <c r="G55" s="440">
        <v>56</v>
      </c>
    </row>
    <row r="56" spans="1:7" s="331" customFormat="1" ht="15.75" x14ac:dyDescent="0.25">
      <c r="A56" s="569" t="s">
        <v>526</v>
      </c>
      <c r="B56" s="496"/>
      <c r="C56" s="561"/>
      <c r="D56" s="594">
        <v>43</v>
      </c>
      <c r="E56" s="440">
        <v>43</v>
      </c>
      <c r="F56" s="440">
        <v>43</v>
      </c>
      <c r="G56" s="440">
        <v>43</v>
      </c>
    </row>
    <row r="57" spans="1:7" ht="16.5" thickBot="1" x14ac:dyDescent="0.3">
      <c r="A57" s="332" t="s">
        <v>36</v>
      </c>
      <c r="B57" s="328"/>
      <c r="C57" s="240">
        <f>SUM(C10:C56)</f>
        <v>6399</v>
      </c>
      <c r="D57" s="121"/>
      <c r="E57" s="122"/>
      <c r="F57" s="122"/>
      <c r="G57" s="122"/>
    </row>
    <row r="58" spans="1:7" ht="16.5" thickTop="1" x14ac:dyDescent="0.25">
      <c r="A58" s="332"/>
      <c r="B58" s="330"/>
      <c r="C58" s="126"/>
      <c r="D58" s="121"/>
      <c r="E58" s="122"/>
      <c r="F58" s="122"/>
      <c r="G58" s="122"/>
    </row>
    <row r="59" spans="1:7" ht="15.75" x14ac:dyDescent="0.25">
      <c r="A59" s="332" t="s">
        <v>33</v>
      </c>
      <c r="B59" s="328"/>
      <c r="C59" s="126"/>
      <c r="D59" s="121"/>
      <c r="E59" s="122"/>
      <c r="F59" s="122"/>
      <c r="G59" s="122"/>
    </row>
    <row r="60" spans="1:7" s="242" customFormat="1" ht="15.75" x14ac:dyDescent="0.25">
      <c r="A60" s="568" t="s">
        <v>355</v>
      </c>
      <c r="B60" s="562">
        <v>3411</v>
      </c>
      <c r="C60" s="561">
        <v>8589</v>
      </c>
      <c r="D60" s="505"/>
      <c r="E60" s="122"/>
      <c r="F60" s="122"/>
      <c r="G60" s="122"/>
    </row>
    <row r="61" spans="1:7" s="242" customFormat="1" ht="15.75" x14ac:dyDescent="0.25">
      <c r="A61" s="329" t="s">
        <v>261</v>
      </c>
      <c r="B61" s="150">
        <v>3151</v>
      </c>
      <c r="C61" s="126">
        <v>400</v>
      </c>
      <c r="D61" s="439"/>
      <c r="E61" s="122"/>
      <c r="F61" s="122"/>
      <c r="G61" s="122"/>
    </row>
    <row r="62" spans="1:7" s="242" customFormat="1" ht="15.75" x14ac:dyDescent="0.25">
      <c r="A62" s="480" t="s">
        <v>309</v>
      </c>
      <c r="B62" s="479">
        <v>3410</v>
      </c>
      <c r="C62" s="456">
        <v>300</v>
      </c>
      <c r="D62" s="495"/>
      <c r="E62" s="122"/>
      <c r="F62" s="122"/>
      <c r="G62" s="122"/>
    </row>
    <row r="63" spans="1:7" s="242" customFormat="1" ht="15.75" x14ac:dyDescent="0.25">
      <c r="A63" s="480" t="s">
        <v>311</v>
      </c>
      <c r="B63" s="479">
        <v>3410</v>
      </c>
      <c r="C63" s="456">
        <v>-300</v>
      </c>
      <c r="D63" s="495"/>
      <c r="E63" s="122"/>
      <c r="F63" s="122"/>
      <c r="G63" s="122"/>
    </row>
    <row r="64" spans="1:7" s="242" customFormat="1" ht="15.75" x14ac:dyDescent="0.25">
      <c r="A64" s="715" t="s">
        <v>475</v>
      </c>
      <c r="B64" s="562" t="s">
        <v>157</v>
      </c>
      <c r="C64" s="716">
        <v>756</v>
      </c>
      <c r="D64" s="682"/>
      <c r="E64" s="122"/>
      <c r="F64" s="122"/>
      <c r="G64" s="122"/>
    </row>
    <row r="65" spans="1:7" s="242" customFormat="1" ht="15.75" x14ac:dyDescent="0.25">
      <c r="A65" s="165" t="s">
        <v>565</v>
      </c>
      <c r="B65" s="150" t="s">
        <v>157</v>
      </c>
      <c r="C65" s="126">
        <f>4881+30+200+350+90+206+421</f>
        <v>6178</v>
      </c>
      <c r="D65" s="233"/>
      <c r="E65" s="236"/>
      <c r="F65" s="236"/>
      <c r="G65" s="236"/>
    </row>
    <row r="66" spans="1:7" ht="16.5" thickBot="1" x14ac:dyDescent="0.3">
      <c r="A66" s="332" t="s">
        <v>37</v>
      </c>
      <c r="B66" s="150"/>
      <c r="C66" s="333">
        <f>SUM(C59:C65)</f>
        <v>15923</v>
      </c>
      <c r="D66" s="231"/>
      <c r="E66" s="238"/>
      <c r="F66" s="238"/>
      <c r="G66" s="236"/>
    </row>
    <row r="67" spans="1:7" ht="16.5" thickTop="1" x14ac:dyDescent="0.25">
      <c r="A67" s="512"/>
      <c r="B67" s="479"/>
      <c r="C67" s="126"/>
      <c r="D67" s="457"/>
      <c r="E67" s="458"/>
      <c r="F67" s="458"/>
      <c r="G67" s="458"/>
    </row>
    <row r="68" spans="1:7" ht="15.75" x14ac:dyDescent="0.25">
      <c r="A68" s="246" t="s">
        <v>483</v>
      </c>
      <c r="B68" s="247"/>
      <c r="C68" s="248">
        <f>+C7+C57+C66+C8</f>
        <v>419844</v>
      </c>
      <c r="D68" s="249">
        <f>SUM(D7:D67)</f>
        <v>411043</v>
      </c>
      <c r="E68" s="173">
        <f>SUM(E7:E67)</f>
        <v>411218</v>
      </c>
      <c r="F68" s="173">
        <f>SUM(F7:F67)</f>
        <v>408090</v>
      </c>
      <c r="G68" s="173">
        <f>SUM(G7:G67)</f>
        <v>408233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69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Normal="100" workbookViewId="0">
      <selection activeCell="G3" sqref="G3"/>
    </sheetView>
  </sheetViews>
  <sheetFormatPr baseColWidth="10" defaultColWidth="9.85546875" defaultRowHeight="12.75" x14ac:dyDescent="0.2"/>
  <cols>
    <col min="1" max="1" width="42.28515625" style="84" customWidth="1"/>
    <col min="2" max="2" width="11.28515625" style="210" customWidth="1"/>
    <col min="3" max="3" width="13" style="81" customWidth="1"/>
    <col min="4" max="7" width="11.7109375" style="81" customWidth="1"/>
    <col min="8" max="16384" width="9.85546875" style="84"/>
  </cols>
  <sheetData>
    <row r="1" spans="1:7" ht="9" customHeight="1" x14ac:dyDescent="0.25">
      <c r="G1" s="211"/>
    </row>
    <row r="2" spans="1:7" ht="26.25" customHeight="1" thickBot="1" x14ac:dyDescent="0.45">
      <c r="A2" s="253" t="s">
        <v>183</v>
      </c>
      <c r="B2" s="212"/>
      <c r="C2" s="87"/>
      <c r="D2" s="87"/>
      <c r="E2" s="317"/>
      <c r="F2" s="213"/>
      <c r="G2" s="214" t="s">
        <v>2</v>
      </c>
    </row>
    <row r="3" spans="1:7" ht="19.5" thickTop="1" x14ac:dyDescent="0.3">
      <c r="A3" s="90"/>
      <c r="B3" s="215"/>
      <c r="C3" s="92"/>
      <c r="D3" s="92"/>
      <c r="E3" s="92"/>
      <c r="F3" s="92"/>
      <c r="G3" s="785" t="s">
        <v>582</v>
      </c>
    </row>
    <row r="4" spans="1:7" ht="23.25" x14ac:dyDescent="0.35">
      <c r="A4" s="318"/>
      <c r="B4" s="319"/>
      <c r="C4" s="96" t="s">
        <v>28</v>
      </c>
      <c r="D4" s="217"/>
      <c r="E4" s="98" t="s">
        <v>4</v>
      </c>
      <c r="F4" s="99"/>
      <c r="G4" s="100"/>
    </row>
    <row r="5" spans="1:7" ht="18.75" x14ac:dyDescent="0.3">
      <c r="A5" s="320"/>
      <c r="B5" s="321"/>
      <c r="C5" s="104" t="s">
        <v>29</v>
      </c>
      <c r="D5" s="219" t="s">
        <v>7</v>
      </c>
      <c r="E5" s="106"/>
      <c r="F5" s="107"/>
      <c r="G5" s="383"/>
    </row>
    <row r="6" spans="1:7" ht="21" x14ac:dyDescent="0.35">
      <c r="A6" s="322" t="s">
        <v>8</v>
      </c>
      <c r="B6" s="323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445">
        <v>2025</v>
      </c>
    </row>
    <row r="7" spans="1:7" ht="15.75" customHeight="1" x14ac:dyDescent="0.25">
      <c r="A7" s="341" t="s">
        <v>30</v>
      </c>
      <c r="B7" s="225"/>
      <c r="C7" s="226">
        <v>18154</v>
      </c>
      <c r="D7" s="311">
        <f>C56</f>
        <v>20687</v>
      </c>
      <c r="E7" s="229">
        <f>+D7</f>
        <v>20687</v>
      </c>
      <c r="F7" s="229">
        <f>+D7</f>
        <v>20687</v>
      </c>
      <c r="G7" s="342">
        <f>+D7</f>
        <v>20687</v>
      </c>
    </row>
    <row r="8" spans="1:7" ht="15.75" customHeight="1" x14ac:dyDescent="0.25">
      <c r="A8" s="139" t="s">
        <v>289</v>
      </c>
      <c r="B8" s="235"/>
      <c r="C8" s="131">
        <v>-5650</v>
      </c>
      <c r="D8" s="233">
        <f>-C33</f>
        <v>-6878</v>
      </c>
      <c r="E8" s="122">
        <f>-C33</f>
        <v>-6878</v>
      </c>
      <c r="F8" s="122">
        <f>-C33</f>
        <v>-6878</v>
      </c>
      <c r="G8" s="343">
        <f>-C33</f>
        <v>-6878</v>
      </c>
    </row>
    <row r="9" spans="1:7" ht="15.75" customHeight="1" x14ac:dyDescent="0.25">
      <c r="A9" s="344"/>
      <c r="B9" s="235"/>
      <c r="C9" s="347"/>
      <c r="D9" s="233"/>
      <c r="E9" s="122"/>
      <c r="F9" s="122"/>
      <c r="G9" s="343"/>
    </row>
    <row r="10" spans="1:7" ht="15.75" customHeight="1" x14ac:dyDescent="0.25">
      <c r="A10" s="341" t="s">
        <v>31</v>
      </c>
      <c r="B10" s="225"/>
      <c r="C10" s="347"/>
      <c r="D10" s="233"/>
      <c r="E10" s="229"/>
      <c r="F10" s="229"/>
      <c r="G10" s="342"/>
    </row>
    <row r="11" spans="1:7" ht="15.75" customHeight="1" x14ac:dyDescent="0.25">
      <c r="A11" s="344" t="s">
        <v>106</v>
      </c>
      <c r="B11" s="237" t="s">
        <v>233</v>
      </c>
      <c r="C11" s="347">
        <f>178+2</f>
        <v>180</v>
      </c>
      <c r="D11" s="439">
        <f>7-2</f>
        <v>5</v>
      </c>
      <c r="E11" s="440">
        <f>7-2</f>
        <v>5</v>
      </c>
      <c r="F11" s="440">
        <f t="shared" ref="F11:G11" si="0">7-2</f>
        <v>5</v>
      </c>
      <c r="G11" s="440">
        <f t="shared" si="0"/>
        <v>5</v>
      </c>
    </row>
    <row r="12" spans="1:7" ht="15.75" customHeight="1" x14ac:dyDescent="0.25">
      <c r="A12" s="345" t="s">
        <v>571</v>
      </c>
      <c r="B12" s="237" t="s">
        <v>259</v>
      </c>
      <c r="C12" s="347">
        <f>412+403</f>
        <v>815</v>
      </c>
      <c r="D12" s="439">
        <f>910-295-236-706</f>
        <v>-327</v>
      </c>
      <c r="E12" s="440">
        <f>910-295-236-706</f>
        <v>-327</v>
      </c>
      <c r="F12" s="440">
        <f>910-295-236-706</f>
        <v>-327</v>
      </c>
      <c r="G12" s="440">
        <f>910-295-236-706</f>
        <v>-327</v>
      </c>
    </row>
    <row r="13" spans="1:7" ht="15.75" customHeight="1" x14ac:dyDescent="0.25">
      <c r="A13" s="346" t="s">
        <v>197</v>
      </c>
      <c r="B13" s="150">
        <v>5200</v>
      </c>
      <c r="C13" s="347">
        <v>350</v>
      </c>
      <c r="D13" s="121"/>
      <c r="E13" s="122"/>
      <c r="F13" s="122"/>
      <c r="G13" s="343"/>
    </row>
    <row r="14" spans="1:7" ht="15.75" customHeight="1" x14ac:dyDescent="0.25">
      <c r="A14" s="606" t="s">
        <v>375</v>
      </c>
      <c r="B14" s="150">
        <v>5200</v>
      </c>
      <c r="C14" s="576"/>
      <c r="D14" s="594">
        <v>-850</v>
      </c>
      <c r="E14" s="440">
        <v>-850</v>
      </c>
      <c r="F14" s="440">
        <v>-850</v>
      </c>
      <c r="G14" s="543">
        <v>-850</v>
      </c>
    </row>
    <row r="15" spans="1:7" ht="15.75" customHeight="1" x14ac:dyDescent="0.25">
      <c r="A15" s="606" t="s">
        <v>469</v>
      </c>
      <c r="B15" s="562">
        <v>5510</v>
      </c>
      <c r="C15" s="668"/>
      <c r="D15" s="594">
        <v>50</v>
      </c>
      <c r="E15" s="440">
        <v>50</v>
      </c>
      <c r="F15" s="440">
        <v>50</v>
      </c>
      <c r="G15" s="543">
        <v>50</v>
      </c>
    </row>
    <row r="16" spans="1:7" ht="15.75" customHeight="1" x14ac:dyDescent="0.25">
      <c r="A16" s="346" t="s">
        <v>205</v>
      </c>
      <c r="B16" s="150">
        <v>5313</v>
      </c>
      <c r="C16" s="347">
        <v>-40</v>
      </c>
      <c r="D16" s="121"/>
      <c r="E16" s="122"/>
      <c r="F16" s="122"/>
      <c r="G16" s="343"/>
    </row>
    <row r="17" spans="1:7" ht="15.75" customHeight="1" x14ac:dyDescent="0.25">
      <c r="A17" s="351"/>
      <c r="B17" s="243"/>
      <c r="C17" s="347"/>
      <c r="D17" s="121"/>
      <c r="E17" s="122"/>
      <c r="F17" s="122"/>
      <c r="G17" s="343"/>
    </row>
    <row r="18" spans="1:7" ht="15.75" customHeight="1" thickBot="1" x14ac:dyDescent="0.3">
      <c r="A18" s="352" t="s">
        <v>36</v>
      </c>
      <c r="B18" s="353"/>
      <c r="C18" s="240">
        <f>SUM(C10:C17)</f>
        <v>1305</v>
      </c>
      <c r="D18" s="121"/>
      <c r="E18" s="122"/>
      <c r="F18" s="122"/>
      <c r="G18" s="343"/>
    </row>
    <row r="19" spans="1:7" ht="15.75" customHeight="1" thickTop="1" x14ac:dyDescent="0.25">
      <c r="A19" s="352"/>
      <c r="B19" s="353"/>
      <c r="C19" s="347"/>
      <c r="D19" s="121"/>
      <c r="E19" s="122"/>
      <c r="F19" s="122"/>
      <c r="G19" s="343"/>
    </row>
    <row r="20" spans="1:7" ht="15.75" customHeight="1" x14ac:dyDescent="0.25">
      <c r="A20" s="352"/>
      <c r="B20" s="353"/>
      <c r="C20" s="347"/>
      <c r="D20" s="121"/>
      <c r="E20" s="122"/>
      <c r="F20" s="122"/>
      <c r="G20" s="343"/>
    </row>
    <row r="21" spans="1:7" ht="15.75" customHeight="1" x14ac:dyDescent="0.25">
      <c r="A21" s="352"/>
      <c r="B21" s="353"/>
      <c r="C21" s="347"/>
      <c r="D21" s="121"/>
      <c r="E21" s="122"/>
      <c r="F21" s="122"/>
      <c r="G21" s="343"/>
    </row>
    <row r="22" spans="1:7" ht="15.75" customHeight="1" x14ac:dyDescent="0.25">
      <c r="A22" s="352"/>
      <c r="B22" s="353"/>
      <c r="C22" s="347"/>
      <c r="D22" s="121"/>
      <c r="E22" s="122"/>
      <c r="F22" s="122"/>
      <c r="G22" s="343"/>
    </row>
    <row r="23" spans="1:7" ht="15.75" customHeight="1" x14ac:dyDescent="0.25">
      <c r="A23" s="352" t="s">
        <v>33</v>
      </c>
      <c r="B23" s="150"/>
      <c r="C23" s="347"/>
      <c r="D23" s="121"/>
      <c r="E23" s="122"/>
      <c r="F23" s="122"/>
      <c r="G23" s="343"/>
    </row>
    <row r="24" spans="1:7" ht="15.75" customHeight="1" x14ac:dyDescent="0.25">
      <c r="A24" s="359" t="s">
        <v>139</v>
      </c>
      <c r="B24" s="243">
        <v>5550</v>
      </c>
      <c r="C24" s="347">
        <v>2500</v>
      </c>
      <c r="D24" s="121">
        <v>2500</v>
      </c>
      <c r="E24" s="122">
        <v>2500</v>
      </c>
      <c r="F24" s="122"/>
      <c r="G24" s="343"/>
    </row>
    <row r="25" spans="1:7" ht="15.75" customHeight="1" x14ac:dyDescent="0.25">
      <c r="A25" s="359" t="s">
        <v>140</v>
      </c>
      <c r="B25" s="243">
        <v>5550</v>
      </c>
      <c r="C25" s="347">
        <v>-2500</v>
      </c>
      <c r="D25" s="121">
        <v>-2500</v>
      </c>
      <c r="E25" s="122">
        <v>-2500</v>
      </c>
      <c r="F25" s="122"/>
      <c r="G25" s="343"/>
    </row>
    <row r="26" spans="1:7" ht="15.75" customHeight="1" x14ac:dyDescent="0.25">
      <c r="A26" s="493" t="s">
        <v>561</v>
      </c>
      <c r="B26" s="452">
        <v>5510</v>
      </c>
      <c r="C26" s="494">
        <v>5072</v>
      </c>
      <c r="D26" s="495"/>
      <c r="E26" s="122"/>
      <c r="F26" s="122"/>
      <c r="G26" s="343"/>
    </row>
    <row r="27" spans="1:7" ht="15.75" customHeight="1" x14ac:dyDescent="0.25">
      <c r="A27" s="165" t="s">
        <v>565</v>
      </c>
      <c r="B27" s="452" t="s">
        <v>259</v>
      </c>
      <c r="C27" s="494">
        <v>6</v>
      </c>
      <c r="D27" s="505"/>
      <c r="E27" s="122"/>
      <c r="F27" s="122"/>
      <c r="G27" s="343"/>
    </row>
    <row r="28" spans="1:7" ht="15.75" customHeight="1" x14ac:dyDescent="0.25">
      <c r="A28" s="359" t="s">
        <v>198</v>
      </c>
      <c r="B28" s="243">
        <v>5213</v>
      </c>
      <c r="C28" s="347">
        <v>400</v>
      </c>
      <c r="D28" s="439"/>
      <c r="E28" s="122"/>
      <c r="F28" s="122"/>
      <c r="G28" s="343"/>
    </row>
    <row r="29" spans="1:7" ht="15.75" customHeight="1" x14ac:dyDescent="0.25">
      <c r="A29" s="359" t="s">
        <v>199</v>
      </c>
      <c r="B29" s="243">
        <v>5213</v>
      </c>
      <c r="C29" s="347">
        <v>200</v>
      </c>
      <c r="D29" s="439"/>
      <c r="E29" s="122"/>
      <c r="F29" s="122"/>
      <c r="G29" s="343"/>
    </row>
    <row r="30" spans="1:7" ht="15.75" customHeight="1" x14ac:dyDescent="0.25">
      <c r="A30" s="451" t="s">
        <v>231</v>
      </c>
      <c r="B30" s="452">
        <v>5310</v>
      </c>
      <c r="C30" s="494">
        <v>900</v>
      </c>
      <c r="D30" s="515"/>
      <c r="E30" s="122"/>
      <c r="F30" s="122"/>
      <c r="G30" s="343"/>
    </row>
    <row r="31" spans="1:7" ht="15.75" customHeight="1" x14ac:dyDescent="0.25">
      <c r="A31" s="359" t="s">
        <v>308</v>
      </c>
      <c r="B31" s="452">
        <v>5600</v>
      </c>
      <c r="C31" s="494">
        <v>200</v>
      </c>
      <c r="D31" s="495"/>
      <c r="E31" s="122"/>
      <c r="F31" s="122"/>
      <c r="G31" s="343"/>
    </row>
    <row r="32" spans="1:7" ht="15.75" customHeight="1" x14ac:dyDescent="0.25">
      <c r="A32" s="350" t="s">
        <v>262</v>
      </c>
      <c r="B32" s="243">
        <v>5200</v>
      </c>
      <c r="C32" s="347">
        <v>100</v>
      </c>
      <c r="D32" s="439"/>
      <c r="E32" s="122"/>
      <c r="F32" s="122"/>
      <c r="G32" s="343"/>
    </row>
    <row r="33" spans="1:7" ht="15.75" customHeight="1" thickBot="1" x14ac:dyDescent="0.3">
      <c r="A33" s="352" t="s">
        <v>37</v>
      </c>
      <c r="B33" s="353"/>
      <c r="C33" s="240">
        <f>SUM(C23:C32)</f>
        <v>6878</v>
      </c>
      <c r="D33" s="121"/>
      <c r="E33" s="122"/>
      <c r="F33" s="122"/>
      <c r="G33" s="343"/>
    </row>
    <row r="34" spans="1:7" ht="15.75" customHeight="1" thickTop="1" x14ac:dyDescent="0.25">
      <c r="A34" s="352"/>
      <c r="B34" s="353"/>
      <c r="C34" s="347"/>
      <c r="D34" s="121"/>
      <c r="E34" s="122"/>
      <c r="F34" s="122"/>
      <c r="G34" s="343"/>
    </row>
    <row r="35" spans="1:7" ht="15.75" customHeight="1" x14ac:dyDescent="0.25">
      <c r="A35" s="352"/>
      <c r="B35" s="353"/>
      <c r="C35" s="347"/>
      <c r="D35" s="121"/>
      <c r="E35" s="122"/>
      <c r="F35" s="122"/>
      <c r="G35" s="343"/>
    </row>
    <row r="36" spans="1:7" ht="15.75" customHeight="1" x14ac:dyDescent="0.25">
      <c r="A36" s="352"/>
      <c r="B36" s="353"/>
      <c r="C36" s="347"/>
      <c r="D36" s="121"/>
      <c r="E36" s="122"/>
      <c r="F36" s="122"/>
      <c r="G36" s="343"/>
    </row>
    <row r="37" spans="1:7" ht="15.75" customHeight="1" x14ac:dyDescent="0.25">
      <c r="A37" s="352"/>
      <c r="B37" s="353"/>
      <c r="C37" s="347"/>
      <c r="D37" s="121"/>
      <c r="E37" s="122"/>
      <c r="F37" s="122"/>
      <c r="G37" s="343"/>
    </row>
    <row r="38" spans="1:7" ht="15.75" customHeight="1" x14ac:dyDescent="0.25">
      <c r="A38" s="352"/>
      <c r="B38" s="353"/>
      <c r="C38" s="347"/>
      <c r="D38" s="121"/>
      <c r="E38" s="122"/>
      <c r="F38" s="122"/>
      <c r="G38" s="343"/>
    </row>
    <row r="39" spans="1:7" ht="15.75" customHeight="1" x14ac:dyDescent="0.25">
      <c r="A39" s="352"/>
      <c r="B39" s="353"/>
      <c r="C39" s="347"/>
      <c r="D39" s="121"/>
      <c r="E39" s="122"/>
      <c r="F39" s="122"/>
      <c r="G39" s="343"/>
    </row>
    <row r="40" spans="1:7" ht="15.75" customHeight="1" x14ac:dyDescent="0.25">
      <c r="A40" s="352"/>
      <c r="B40" s="353"/>
      <c r="C40" s="347"/>
      <c r="D40" s="121"/>
      <c r="E40" s="122"/>
      <c r="F40" s="122"/>
      <c r="G40" s="343"/>
    </row>
    <row r="41" spans="1:7" ht="15.75" customHeight="1" x14ac:dyDescent="0.25">
      <c r="A41" s="352"/>
      <c r="B41" s="353"/>
      <c r="C41" s="347"/>
      <c r="D41" s="121"/>
      <c r="E41" s="122"/>
      <c r="F41" s="122"/>
      <c r="G41" s="343"/>
    </row>
    <row r="42" spans="1:7" ht="15.75" customHeight="1" x14ac:dyDescent="0.25">
      <c r="A42" s="352"/>
      <c r="B42" s="353"/>
      <c r="C42" s="347"/>
      <c r="D42" s="121"/>
      <c r="E42" s="122"/>
      <c r="F42" s="122"/>
      <c r="G42" s="343"/>
    </row>
    <row r="43" spans="1:7" ht="15.75" customHeight="1" x14ac:dyDescent="0.25">
      <c r="A43" s="513"/>
      <c r="B43" s="514"/>
      <c r="C43" s="494"/>
      <c r="D43" s="505"/>
      <c r="E43" s="122"/>
      <c r="F43" s="122"/>
      <c r="G43" s="343"/>
    </row>
    <row r="44" spans="1:7" ht="15.75" customHeight="1" x14ac:dyDescent="0.25">
      <c r="A44" s="513"/>
      <c r="B44" s="514"/>
      <c r="C44" s="494"/>
      <c r="D44" s="505"/>
      <c r="E44" s="122"/>
      <c r="F44" s="122"/>
      <c r="G44" s="343"/>
    </row>
    <row r="45" spans="1:7" ht="15.75" customHeight="1" x14ac:dyDescent="0.25">
      <c r="A45" s="513"/>
      <c r="B45" s="514"/>
      <c r="C45" s="494"/>
      <c r="D45" s="505"/>
      <c r="E45" s="122"/>
      <c r="F45" s="122"/>
      <c r="G45" s="343"/>
    </row>
    <row r="46" spans="1:7" ht="15.75" customHeight="1" x14ac:dyDescent="0.25">
      <c r="A46" s="513"/>
      <c r="B46" s="514"/>
      <c r="C46" s="494"/>
      <c r="D46" s="505"/>
      <c r="E46" s="122"/>
      <c r="F46" s="122"/>
      <c r="G46" s="343"/>
    </row>
    <row r="47" spans="1:7" ht="15.75" customHeight="1" x14ac:dyDescent="0.25">
      <c r="A47" s="352"/>
      <c r="B47" s="353"/>
      <c r="C47" s="347"/>
      <c r="D47" s="121"/>
      <c r="E47" s="122"/>
      <c r="F47" s="122"/>
      <c r="G47" s="343"/>
    </row>
    <row r="48" spans="1:7" ht="15.75" customHeight="1" x14ac:dyDescent="0.25">
      <c r="A48" s="352"/>
      <c r="B48" s="353"/>
      <c r="C48" s="347"/>
      <c r="D48" s="121"/>
      <c r="E48" s="122"/>
      <c r="F48" s="122"/>
      <c r="G48" s="343"/>
    </row>
    <row r="49" spans="1:7" ht="15.75" customHeight="1" x14ac:dyDescent="0.25">
      <c r="A49" s="352"/>
      <c r="B49" s="353"/>
      <c r="C49" s="347"/>
      <c r="D49" s="121"/>
      <c r="E49" s="122"/>
      <c r="F49" s="122"/>
      <c r="G49" s="343"/>
    </row>
    <row r="50" spans="1:7" ht="15.75" customHeight="1" x14ac:dyDescent="0.25">
      <c r="A50" s="352"/>
      <c r="B50" s="353"/>
      <c r="C50" s="347"/>
      <c r="D50" s="121"/>
      <c r="E50" s="355"/>
      <c r="F50" s="355"/>
      <c r="G50" s="358"/>
    </row>
    <row r="51" spans="1:7" ht="15.75" customHeight="1" x14ac:dyDescent="0.25">
      <c r="A51" s="360"/>
      <c r="B51" s="243"/>
      <c r="C51" s="347"/>
      <c r="D51" s="121"/>
      <c r="E51" s="236"/>
      <c r="F51" s="236"/>
      <c r="G51" s="446"/>
    </row>
    <row r="52" spans="1:7" ht="15.75" customHeight="1" x14ac:dyDescent="0.25">
      <c r="A52" s="359"/>
      <c r="B52" s="243"/>
      <c r="C52" s="347"/>
      <c r="D52" s="244"/>
      <c r="E52" s="348"/>
      <c r="F52" s="348"/>
      <c r="G52" s="349"/>
    </row>
    <row r="53" spans="1:7" ht="15.75" customHeight="1" x14ac:dyDescent="0.25">
      <c r="A53" s="359"/>
      <c r="B53" s="243"/>
      <c r="C53" s="347"/>
      <c r="D53" s="244"/>
      <c r="E53" s="348"/>
      <c r="F53" s="348"/>
      <c r="G53" s="349"/>
    </row>
    <row r="54" spans="1:7" ht="15.75" customHeight="1" x14ac:dyDescent="0.25">
      <c r="A54" s="359"/>
      <c r="B54" s="243"/>
      <c r="C54" s="347"/>
      <c r="D54" s="244"/>
      <c r="E54" s="348"/>
      <c r="F54" s="348"/>
      <c r="G54" s="349"/>
    </row>
    <row r="55" spans="1:7" ht="15.75" customHeight="1" x14ac:dyDescent="0.25">
      <c r="A55" s="525"/>
      <c r="B55" s="526"/>
      <c r="C55" s="494"/>
      <c r="D55" s="527"/>
      <c r="E55" s="528"/>
      <c r="F55" s="528"/>
      <c r="G55" s="529"/>
    </row>
    <row r="56" spans="1:7" ht="15.75" x14ac:dyDescent="0.25">
      <c r="A56" s="530" t="s">
        <v>483</v>
      </c>
      <c r="B56" s="531"/>
      <c r="C56" s="532">
        <f>+C7+C18+C33+C8</f>
        <v>20687</v>
      </c>
      <c r="D56" s="533">
        <f>SUM(D7:D55)</f>
        <v>12687</v>
      </c>
      <c r="E56" s="534">
        <f>SUM(E7:E55)</f>
        <v>12687</v>
      </c>
      <c r="F56" s="534">
        <f>SUM(F7:F55)</f>
        <v>12687</v>
      </c>
      <c r="G56" s="535">
        <f>SUM(G7:G55)</f>
        <v>12687</v>
      </c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Normal="100" zoomScalePageLayoutView="110" workbookViewId="0">
      <pane ySplit="6" topLeftCell="A7" activePane="bottomLeft" state="frozen"/>
      <selection activeCell="A70" sqref="A70"/>
      <selection pane="bottomLeft" activeCell="G3" sqref="G3"/>
    </sheetView>
  </sheetViews>
  <sheetFormatPr baseColWidth="10" defaultColWidth="9.85546875" defaultRowHeight="12.75" x14ac:dyDescent="0.2"/>
  <cols>
    <col min="1" max="1" width="44" style="84" customWidth="1"/>
    <col min="2" max="2" width="11.28515625" style="210" customWidth="1"/>
    <col min="3" max="3" width="13" style="81" customWidth="1"/>
    <col min="4" max="7" width="11.7109375" style="81" customWidth="1"/>
    <col min="8" max="16384" width="9.85546875" style="84"/>
  </cols>
  <sheetData>
    <row r="1" spans="1:7" s="370" customFormat="1" ht="11.25" x14ac:dyDescent="0.2">
      <c r="B1" s="371"/>
      <c r="C1" s="372"/>
      <c r="D1" s="372"/>
      <c r="E1" s="372"/>
      <c r="F1" s="372"/>
      <c r="G1" s="373"/>
    </row>
    <row r="2" spans="1:7" ht="27" thickBot="1" x14ac:dyDescent="0.45">
      <c r="A2" s="253" t="s">
        <v>274</v>
      </c>
      <c r="B2" s="212"/>
      <c r="C2" s="87"/>
      <c r="D2" s="87"/>
      <c r="E2" s="87"/>
      <c r="F2" s="213"/>
      <c r="G2" s="214" t="s">
        <v>2</v>
      </c>
    </row>
    <row r="3" spans="1:7" s="277" customFormat="1" ht="15.75" thickTop="1" x14ac:dyDescent="0.25">
      <c r="A3" s="278"/>
      <c r="B3" s="374"/>
      <c r="C3" s="279"/>
      <c r="D3" s="279"/>
      <c r="E3" s="279"/>
      <c r="F3" s="279"/>
      <c r="G3" s="785" t="s">
        <v>582</v>
      </c>
    </row>
    <row r="4" spans="1:7" ht="23.25" x14ac:dyDescent="0.35">
      <c r="A4" s="375"/>
      <c r="B4" s="376"/>
      <c r="C4" s="377" t="s">
        <v>28</v>
      </c>
      <c r="D4" s="378"/>
      <c r="E4" s="379" t="s">
        <v>4</v>
      </c>
      <c r="F4" s="380"/>
      <c r="G4" s="381"/>
    </row>
    <row r="5" spans="1:7" ht="18.75" x14ac:dyDescent="0.3">
      <c r="A5" s="382"/>
      <c r="B5" s="102"/>
      <c r="C5" s="104" t="s">
        <v>29</v>
      </c>
      <c r="D5" s="219" t="s">
        <v>7</v>
      </c>
      <c r="E5" s="106"/>
      <c r="F5" s="107"/>
      <c r="G5" s="383"/>
    </row>
    <row r="6" spans="1:7" ht="21" x14ac:dyDescent="0.35">
      <c r="A6" s="384" t="s">
        <v>8</v>
      </c>
      <c r="B6" s="110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642">
        <v>2025</v>
      </c>
    </row>
    <row r="7" spans="1:7" ht="15.75" x14ac:dyDescent="0.25">
      <c r="A7" s="341" t="s">
        <v>30</v>
      </c>
      <c r="B7" s="225"/>
      <c r="C7" s="226">
        <v>99072</v>
      </c>
      <c r="D7" s="311">
        <f>C59</f>
        <v>93562</v>
      </c>
      <c r="E7" s="229">
        <f>+D7</f>
        <v>93562</v>
      </c>
      <c r="F7" s="229">
        <f>+D7</f>
        <v>93562</v>
      </c>
      <c r="G7" s="675">
        <f>+D7</f>
        <v>93562</v>
      </c>
    </row>
    <row r="8" spans="1:7" ht="15.75" x14ac:dyDescent="0.25">
      <c r="A8" s="139" t="s">
        <v>289</v>
      </c>
      <c r="B8" s="235"/>
      <c r="C8" s="131">
        <v>-10798</v>
      </c>
      <c r="D8" s="233">
        <f>-C47</f>
        <v>-3194</v>
      </c>
      <c r="E8" s="122">
        <f>-C47</f>
        <v>-3194</v>
      </c>
      <c r="F8" s="122">
        <f>-C47</f>
        <v>-3194</v>
      </c>
      <c r="G8" s="644">
        <f>-C47</f>
        <v>-3194</v>
      </c>
    </row>
    <row r="9" spans="1:7" ht="15.75" x14ac:dyDescent="0.25">
      <c r="A9" s="344"/>
      <c r="B9" s="235"/>
      <c r="C9" s="131"/>
      <c r="D9" s="233"/>
      <c r="E9" s="122"/>
      <c r="F9" s="122"/>
      <c r="G9" s="644"/>
    </row>
    <row r="10" spans="1:7" ht="15.75" x14ac:dyDescent="0.25">
      <c r="A10" s="341" t="s">
        <v>31</v>
      </c>
      <c r="B10" s="225"/>
      <c r="C10" s="230"/>
      <c r="D10" s="233"/>
      <c r="E10" s="229"/>
      <c r="F10" s="229"/>
      <c r="G10" s="675"/>
    </row>
    <row r="11" spans="1:7" ht="15.75" x14ac:dyDescent="0.25">
      <c r="A11" s="492" t="s">
        <v>176</v>
      </c>
      <c r="B11" s="235">
        <v>6510</v>
      </c>
      <c r="C11" s="168">
        <v>-400</v>
      </c>
      <c r="D11" s="244"/>
      <c r="E11" s="122"/>
      <c r="F11" s="122"/>
      <c r="G11" s="644"/>
    </row>
    <row r="12" spans="1:7" ht="15.75" x14ac:dyDescent="0.25">
      <c r="A12" s="385" t="s">
        <v>107</v>
      </c>
      <c r="B12" s="150" t="s">
        <v>65</v>
      </c>
      <c r="C12" s="347">
        <f>317+829-403+113</f>
        <v>856</v>
      </c>
      <c r="D12" s="244">
        <f>1311-829</f>
        <v>482</v>
      </c>
      <c r="E12" s="348">
        <f>1311-829</f>
        <v>482</v>
      </c>
      <c r="F12" s="348">
        <f t="shared" ref="F12:G12" si="0">1311-829</f>
        <v>482</v>
      </c>
      <c r="G12" s="560">
        <f t="shared" si="0"/>
        <v>482</v>
      </c>
    </row>
    <row r="13" spans="1:7" ht="15.75" x14ac:dyDescent="0.25">
      <c r="A13" s="385" t="s">
        <v>472</v>
      </c>
      <c r="B13" s="150">
        <v>6108</v>
      </c>
      <c r="C13" s="347">
        <v>-2248</v>
      </c>
      <c r="D13" s="244">
        <v>-2433</v>
      </c>
      <c r="E13" s="348">
        <v>-2433</v>
      </c>
      <c r="F13" s="348">
        <v>-2433</v>
      </c>
      <c r="G13" s="560">
        <v>-2433</v>
      </c>
    </row>
    <row r="14" spans="1:7" ht="15.75" x14ac:dyDescent="0.25">
      <c r="A14" s="385" t="s">
        <v>554</v>
      </c>
      <c r="B14" s="452"/>
      <c r="C14" s="494">
        <v>-69</v>
      </c>
      <c r="D14" s="678">
        <f>-910+295+130</f>
        <v>-485</v>
      </c>
      <c r="E14" s="679">
        <f>-910+295+130</f>
        <v>-485</v>
      </c>
      <c r="F14" s="679">
        <f>-910+295+130</f>
        <v>-485</v>
      </c>
      <c r="G14" s="677">
        <f>-910+295+130</f>
        <v>-485</v>
      </c>
    </row>
    <row r="15" spans="1:7" ht="15.75" x14ac:dyDescent="0.25">
      <c r="A15" s="572" t="s">
        <v>552</v>
      </c>
      <c r="B15" s="573">
        <v>6100</v>
      </c>
      <c r="C15" s="576"/>
      <c r="D15" s="722">
        <v>185</v>
      </c>
      <c r="E15" s="723">
        <v>185</v>
      </c>
      <c r="F15" s="723">
        <v>185</v>
      </c>
      <c r="G15" s="677">
        <v>185</v>
      </c>
    </row>
    <row r="16" spans="1:7" ht="15.75" x14ac:dyDescent="0.25">
      <c r="A16" s="572" t="s">
        <v>551</v>
      </c>
      <c r="B16" s="573"/>
      <c r="C16" s="576"/>
      <c r="D16" s="722">
        <v>314</v>
      </c>
      <c r="E16" s="723">
        <v>850</v>
      </c>
      <c r="F16" s="723">
        <v>850</v>
      </c>
      <c r="G16" s="677">
        <v>850</v>
      </c>
    </row>
    <row r="17" spans="1:7" ht="15.75" x14ac:dyDescent="0.25">
      <c r="A17" s="572" t="s">
        <v>555</v>
      </c>
      <c r="B17" s="573"/>
      <c r="C17" s="576"/>
      <c r="D17" s="670">
        <f>-D16*0.7</f>
        <v>-219.79999999999998</v>
      </c>
      <c r="E17" s="676">
        <f>-E16*0.7</f>
        <v>-595</v>
      </c>
      <c r="F17" s="676">
        <f t="shared" ref="F17:G17" si="1">-F16*0.7</f>
        <v>-595</v>
      </c>
      <c r="G17" s="677">
        <f t="shared" si="1"/>
        <v>-595</v>
      </c>
    </row>
    <row r="18" spans="1:7" ht="15.75" x14ac:dyDescent="0.25">
      <c r="A18" s="351" t="s">
        <v>115</v>
      </c>
      <c r="B18" s="243" t="s">
        <v>65</v>
      </c>
      <c r="C18" s="347">
        <v>-5</v>
      </c>
      <c r="D18" s="244">
        <v>-5</v>
      </c>
      <c r="E18" s="348">
        <v>-10</v>
      </c>
      <c r="F18" s="348">
        <v>-15</v>
      </c>
      <c r="G18" s="677">
        <v>-15</v>
      </c>
    </row>
    <row r="19" spans="1:7" ht="15.75" x14ac:dyDescent="0.25">
      <c r="A19" s="497" t="s">
        <v>304</v>
      </c>
      <c r="B19" s="452" t="s">
        <v>149</v>
      </c>
      <c r="C19" s="494">
        <v>409</v>
      </c>
      <c r="D19" s="453"/>
      <c r="E19" s="454"/>
      <c r="F19" s="454"/>
      <c r="G19" s="560"/>
    </row>
    <row r="20" spans="1:7" ht="15.75" x14ac:dyDescent="0.25">
      <c r="A20" s="351" t="s">
        <v>145</v>
      </c>
      <c r="B20" s="243">
        <v>6331</v>
      </c>
      <c r="C20" s="347">
        <v>0</v>
      </c>
      <c r="D20" s="244"/>
      <c r="E20" s="348">
        <v>-1500</v>
      </c>
      <c r="F20" s="348">
        <v>-1500</v>
      </c>
      <c r="G20" s="677">
        <v>-1500</v>
      </c>
    </row>
    <row r="21" spans="1:7" ht="15.75" x14ac:dyDescent="0.25">
      <c r="A21" s="351" t="s">
        <v>167</v>
      </c>
      <c r="B21" s="243">
        <v>6315</v>
      </c>
      <c r="C21" s="347">
        <v>0</v>
      </c>
      <c r="D21" s="244">
        <v>2400</v>
      </c>
      <c r="E21" s="348">
        <v>4800</v>
      </c>
      <c r="F21" s="348">
        <v>4800</v>
      </c>
      <c r="G21" s="677">
        <v>4800</v>
      </c>
    </row>
    <row r="22" spans="1:7" ht="15.75" x14ac:dyDescent="0.25">
      <c r="A22" s="351" t="s">
        <v>204</v>
      </c>
      <c r="B22" s="243">
        <v>6311</v>
      </c>
      <c r="C22" s="347">
        <v>-500</v>
      </c>
      <c r="D22" s="244">
        <v>-1000</v>
      </c>
      <c r="E22" s="348">
        <v>-1000</v>
      </c>
      <c r="F22" s="348">
        <v>-1000</v>
      </c>
      <c r="G22" s="677">
        <v>-1000</v>
      </c>
    </row>
    <row r="23" spans="1:7" ht="15.75" x14ac:dyDescent="0.25">
      <c r="A23" s="351" t="s">
        <v>166</v>
      </c>
      <c r="B23" s="243">
        <v>6319</v>
      </c>
      <c r="C23" s="347">
        <v>-2084</v>
      </c>
      <c r="D23" s="244"/>
      <c r="E23" s="348"/>
      <c r="F23" s="348"/>
      <c r="G23" s="560"/>
    </row>
    <row r="24" spans="1:7" ht="15.75" x14ac:dyDescent="0.25">
      <c r="A24" s="351" t="s">
        <v>182</v>
      </c>
      <c r="B24" s="243">
        <v>6316</v>
      </c>
      <c r="C24" s="347">
        <v>55</v>
      </c>
      <c r="D24" s="244"/>
      <c r="E24" s="348"/>
      <c r="F24" s="348"/>
      <c r="G24" s="560"/>
    </row>
    <row r="25" spans="1:7" ht="15.75" x14ac:dyDescent="0.25">
      <c r="A25" s="351" t="s">
        <v>268</v>
      </c>
      <c r="B25" s="243">
        <v>6316</v>
      </c>
      <c r="C25" s="347">
        <v>1000</v>
      </c>
      <c r="D25" s="244"/>
      <c r="E25" s="348">
        <v>-200</v>
      </c>
      <c r="F25" s="348">
        <v>-200</v>
      </c>
      <c r="G25" s="677">
        <v>-200</v>
      </c>
    </row>
    <row r="26" spans="1:7" ht="15.75" x14ac:dyDescent="0.25">
      <c r="A26" s="351" t="s">
        <v>544</v>
      </c>
      <c r="B26" s="243">
        <v>6720</v>
      </c>
      <c r="C26" s="347">
        <v>150</v>
      </c>
      <c r="D26" s="244"/>
      <c r="E26" s="348"/>
      <c r="F26" s="348"/>
      <c r="G26" s="560"/>
    </row>
    <row r="27" spans="1:7" ht="15.75" x14ac:dyDescent="0.25">
      <c r="A27" s="351" t="s">
        <v>545</v>
      </c>
      <c r="B27" s="243">
        <v>6319</v>
      </c>
      <c r="C27" s="347">
        <v>155</v>
      </c>
      <c r="D27" s="244"/>
      <c r="E27" s="348"/>
      <c r="F27" s="348"/>
      <c r="G27" s="560"/>
    </row>
    <row r="28" spans="1:7" ht="15.75" x14ac:dyDescent="0.25">
      <c r="A28" s="351" t="s">
        <v>546</v>
      </c>
      <c r="B28" s="243">
        <v>6316</v>
      </c>
      <c r="C28" s="347">
        <v>70</v>
      </c>
      <c r="D28" s="244"/>
      <c r="E28" s="348"/>
      <c r="F28" s="348"/>
      <c r="G28" s="560"/>
    </row>
    <row r="29" spans="1:7" ht="15.75" x14ac:dyDescent="0.25">
      <c r="A29" s="351" t="s">
        <v>547</v>
      </c>
      <c r="B29" s="243">
        <v>6313</v>
      </c>
      <c r="C29" s="347">
        <v>500</v>
      </c>
      <c r="D29" s="244"/>
      <c r="E29" s="348"/>
      <c r="F29" s="348"/>
      <c r="G29" s="560"/>
    </row>
    <row r="30" spans="1:7" ht="15.75" x14ac:dyDescent="0.25">
      <c r="A30" s="351" t="s">
        <v>548</v>
      </c>
      <c r="B30" s="243">
        <v>6319</v>
      </c>
      <c r="C30" s="347">
        <v>4030</v>
      </c>
      <c r="D30" s="244"/>
      <c r="E30" s="348"/>
      <c r="F30" s="348"/>
      <c r="G30" s="595"/>
    </row>
    <row r="31" spans="1:7" ht="15.75" x14ac:dyDescent="0.25">
      <c r="A31" s="497" t="s">
        <v>354</v>
      </c>
      <c r="B31" s="452">
        <v>6710</v>
      </c>
      <c r="C31" s="347">
        <v>50</v>
      </c>
      <c r="D31" s="453"/>
      <c r="E31" s="454"/>
      <c r="F31" s="454"/>
      <c r="G31" s="595"/>
    </row>
    <row r="32" spans="1:7" ht="15.75" x14ac:dyDescent="0.25">
      <c r="A32" s="351" t="s">
        <v>549</v>
      </c>
      <c r="B32" s="243">
        <v>6775</v>
      </c>
      <c r="C32" s="347">
        <v>125</v>
      </c>
      <c r="D32" s="244">
        <v>25</v>
      </c>
      <c r="E32" s="348">
        <v>25</v>
      </c>
      <c r="F32" s="348">
        <v>25</v>
      </c>
      <c r="G32" s="657">
        <v>25</v>
      </c>
    </row>
    <row r="33" spans="1:7" ht="15.75" x14ac:dyDescent="0.25">
      <c r="A33" s="712" t="s">
        <v>550</v>
      </c>
      <c r="B33" s="573"/>
      <c r="C33" s="347"/>
      <c r="D33" s="670">
        <v>400</v>
      </c>
      <c r="E33" s="676">
        <v>400</v>
      </c>
      <c r="F33" s="676">
        <v>400</v>
      </c>
      <c r="G33" s="677">
        <v>400</v>
      </c>
    </row>
    <row r="34" spans="1:7" ht="16.5" thickBot="1" x14ac:dyDescent="0.3">
      <c r="A34" s="352" t="s">
        <v>36</v>
      </c>
      <c r="B34" s="353"/>
      <c r="C34" s="240">
        <f>SUM(C10:C33)</f>
        <v>2094</v>
      </c>
      <c r="D34" s="244"/>
      <c r="E34" s="348"/>
      <c r="F34" s="348"/>
      <c r="G34" s="560"/>
    </row>
    <row r="35" spans="1:7" ht="16.5" thickTop="1" x14ac:dyDescent="0.25">
      <c r="A35" s="352"/>
      <c r="B35" s="353"/>
      <c r="C35" s="126"/>
      <c r="D35" s="244"/>
      <c r="E35" s="348"/>
      <c r="F35" s="348"/>
      <c r="G35" s="560"/>
    </row>
    <row r="36" spans="1:7" ht="15.75" x14ac:dyDescent="0.25">
      <c r="A36" s="352" t="s">
        <v>33</v>
      </c>
      <c r="B36" s="150"/>
      <c r="C36" s="126"/>
      <c r="D36" s="233"/>
      <c r="E36" s="236"/>
      <c r="F36" s="236"/>
      <c r="G36" s="595"/>
    </row>
    <row r="37" spans="1:7" ht="15.75" x14ac:dyDescent="0.25">
      <c r="A37" s="572" t="s">
        <v>553</v>
      </c>
      <c r="B37" s="573"/>
      <c r="C37" s="576"/>
      <c r="D37" s="670">
        <v>1000</v>
      </c>
      <c r="E37" s="574"/>
      <c r="F37" s="574"/>
      <c r="G37" s="560"/>
    </row>
    <row r="38" spans="1:7" ht="15.75" x14ac:dyDescent="0.25">
      <c r="A38" s="359" t="s">
        <v>174</v>
      </c>
      <c r="B38" s="243">
        <v>6335</v>
      </c>
      <c r="C38" s="347">
        <v>1580</v>
      </c>
      <c r="D38" s="244"/>
      <c r="E38" s="348"/>
      <c r="F38" s="348"/>
      <c r="G38" s="560"/>
    </row>
    <row r="39" spans="1:7" ht="15.75" x14ac:dyDescent="0.25">
      <c r="A39" s="359" t="s">
        <v>173</v>
      </c>
      <c r="B39" s="243">
        <v>6335</v>
      </c>
      <c r="C39" s="126">
        <v>-1580</v>
      </c>
      <c r="D39" s="244"/>
      <c r="E39" s="348"/>
      <c r="F39" s="348"/>
      <c r="G39" s="560"/>
    </row>
    <row r="40" spans="1:7" ht="15.75" x14ac:dyDescent="0.25">
      <c r="A40" s="569" t="s">
        <v>355</v>
      </c>
      <c r="B40" s="564">
        <v>6108</v>
      </c>
      <c r="C40" s="576">
        <v>1785</v>
      </c>
      <c r="D40" s="559"/>
      <c r="E40" s="565"/>
      <c r="F40" s="565"/>
      <c r="G40" s="560"/>
    </row>
    <row r="41" spans="1:7" ht="15.75" x14ac:dyDescent="0.25">
      <c r="A41" s="570" t="s">
        <v>315</v>
      </c>
      <c r="B41" s="571">
        <v>6311</v>
      </c>
      <c r="C41" s="126">
        <v>800</v>
      </c>
      <c r="D41" s="563"/>
      <c r="E41" s="567"/>
      <c r="F41" s="567"/>
      <c r="G41" s="560"/>
    </row>
    <row r="42" spans="1:7" ht="15.75" x14ac:dyDescent="0.25">
      <c r="A42" s="451" t="s">
        <v>316</v>
      </c>
      <c r="B42" s="452">
        <v>6311</v>
      </c>
      <c r="C42" s="576">
        <v>-800</v>
      </c>
      <c r="D42" s="453"/>
      <c r="E42" s="454"/>
      <c r="F42" s="454"/>
      <c r="G42" s="560"/>
    </row>
    <row r="43" spans="1:7" ht="15.75" x14ac:dyDescent="0.25">
      <c r="A43" s="572" t="s">
        <v>356</v>
      </c>
      <c r="B43" s="573">
        <v>6311</v>
      </c>
      <c r="C43" s="126">
        <v>3500</v>
      </c>
      <c r="D43" s="563"/>
      <c r="E43" s="574"/>
      <c r="F43" s="574"/>
      <c r="G43" s="560"/>
    </row>
    <row r="44" spans="1:7" ht="15.75" x14ac:dyDescent="0.25">
      <c r="A44" s="572" t="s">
        <v>357</v>
      </c>
      <c r="B44" s="573">
        <v>6311</v>
      </c>
      <c r="C44" s="576">
        <v>-3500</v>
      </c>
      <c r="D44" s="563"/>
      <c r="E44" s="574"/>
      <c r="F44" s="574"/>
      <c r="G44" s="560"/>
    </row>
    <row r="45" spans="1:7" ht="15.75" x14ac:dyDescent="0.25">
      <c r="A45" s="572" t="s">
        <v>475</v>
      </c>
      <c r="B45" s="573" t="s">
        <v>149</v>
      </c>
      <c r="C45" s="126">
        <v>9</v>
      </c>
      <c r="D45" s="563"/>
      <c r="E45" s="574"/>
      <c r="F45" s="574"/>
      <c r="G45" s="560"/>
    </row>
    <row r="46" spans="1:7" ht="15.75" x14ac:dyDescent="0.25">
      <c r="A46" s="165" t="s">
        <v>565</v>
      </c>
      <c r="B46" s="243" t="s">
        <v>149</v>
      </c>
      <c r="C46" s="576">
        <f>1211+156+33</f>
        <v>1400</v>
      </c>
      <c r="D46" s="244"/>
      <c r="E46" s="348"/>
      <c r="F46" s="348"/>
      <c r="G46" s="560"/>
    </row>
    <row r="47" spans="1:7" ht="16.5" thickBot="1" x14ac:dyDescent="0.3">
      <c r="A47" s="352" t="s">
        <v>37</v>
      </c>
      <c r="B47" s="353"/>
      <c r="C47" s="240">
        <f>SUM(C36:C46)</f>
        <v>3194</v>
      </c>
      <c r="D47" s="354"/>
      <c r="E47" s="355"/>
      <c r="F47" s="355"/>
      <c r="G47" s="524"/>
    </row>
    <row r="48" spans="1:7" ht="16.5" thickTop="1" x14ac:dyDescent="0.25">
      <c r="A48" s="352"/>
      <c r="B48" s="353"/>
      <c r="C48" s="126"/>
      <c r="D48" s="354"/>
      <c r="E48" s="355"/>
      <c r="F48" s="355"/>
      <c r="G48" s="524"/>
    </row>
    <row r="49" spans="1:7" ht="15.75" x14ac:dyDescent="0.25">
      <c r="A49" s="513"/>
      <c r="B49" s="514"/>
      <c r="C49" s="456"/>
      <c r="D49" s="522"/>
      <c r="E49" s="523"/>
      <c r="F49" s="523"/>
      <c r="G49" s="524"/>
    </row>
    <row r="50" spans="1:7" ht="15.75" x14ac:dyDescent="0.25">
      <c r="A50" s="513"/>
      <c r="B50" s="514"/>
      <c r="C50" s="456"/>
      <c r="D50" s="522"/>
      <c r="E50" s="523"/>
      <c r="F50" s="523"/>
      <c r="G50" s="524"/>
    </row>
    <row r="51" spans="1:7" ht="15.75" x14ac:dyDescent="0.25">
      <c r="A51" s="513"/>
      <c r="B51" s="514"/>
      <c r="C51" s="456"/>
      <c r="D51" s="522"/>
      <c r="E51" s="523"/>
      <c r="F51" s="523"/>
      <c r="G51" s="524"/>
    </row>
    <row r="52" spans="1:7" ht="15.75" x14ac:dyDescent="0.25">
      <c r="A52" s="513"/>
      <c r="B52" s="514"/>
      <c r="C52" s="456"/>
      <c r="D52" s="522"/>
      <c r="E52" s="523"/>
      <c r="F52" s="523"/>
      <c r="G52" s="524"/>
    </row>
    <row r="53" spans="1:7" ht="15.75" x14ac:dyDescent="0.25">
      <c r="A53" s="513"/>
      <c r="B53" s="514"/>
      <c r="C53" s="456"/>
      <c r="D53" s="522"/>
      <c r="E53" s="523"/>
      <c r="F53" s="523"/>
      <c r="G53" s="524"/>
    </row>
    <row r="54" spans="1:7" ht="15.75" x14ac:dyDescent="0.25">
      <c r="A54" s="513"/>
      <c r="B54" s="514"/>
      <c r="C54" s="456"/>
      <c r="D54" s="522"/>
      <c r="E54" s="523"/>
      <c r="F54" s="523"/>
      <c r="G54" s="524"/>
    </row>
    <row r="55" spans="1:7" ht="15.75" x14ac:dyDescent="0.25">
      <c r="A55" s="513"/>
      <c r="B55" s="514"/>
      <c r="C55" s="456"/>
      <c r="D55" s="522"/>
      <c r="E55" s="523"/>
      <c r="F55" s="523"/>
      <c r="G55" s="524"/>
    </row>
    <row r="56" spans="1:7" ht="15.75" x14ac:dyDescent="0.25">
      <c r="A56" s="352"/>
      <c r="B56" s="353"/>
      <c r="C56" s="126"/>
      <c r="D56" s="354"/>
      <c r="E56" s="355"/>
      <c r="F56" s="355"/>
      <c r="G56" s="356"/>
    </row>
    <row r="57" spans="1:7" ht="15.75" x14ac:dyDescent="0.25">
      <c r="A57" s="352"/>
      <c r="B57" s="353"/>
      <c r="C57" s="126"/>
      <c r="D57" s="354"/>
      <c r="E57" s="355"/>
      <c r="F57" s="355"/>
      <c r="G57" s="358"/>
    </row>
    <row r="58" spans="1:7" ht="15.75" x14ac:dyDescent="0.25">
      <c r="A58" s="361"/>
      <c r="B58" s="362"/>
      <c r="C58" s="126"/>
      <c r="D58" s="363"/>
      <c r="E58" s="355"/>
      <c r="F58" s="355"/>
      <c r="G58" s="356"/>
    </row>
    <row r="59" spans="1:7" ht="15.75" x14ac:dyDescent="0.25">
      <c r="A59" s="364" t="s">
        <v>483</v>
      </c>
      <c r="B59" s="365"/>
      <c r="C59" s="366">
        <f>+C7+C34+C47+C8</f>
        <v>93562</v>
      </c>
      <c r="D59" s="367">
        <f>SUM(D7:D58)</f>
        <v>91031.2</v>
      </c>
      <c r="E59" s="368">
        <f>SUM(E7:E58)</f>
        <v>90887</v>
      </c>
      <c r="F59" s="368">
        <f>SUM(F7:F58)</f>
        <v>90882</v>
      </c>
      <c r="G59" s="369">
        <f>SUM(G7:G58)</f>
        <v>90882</v>
      </c>
    </row>
  </sheetData>
  <phoneticPr fontId="0" type="noConversion"/>
  <pageMargins left="0.78740157480314965" right="0.78740157480314965" top="0.39370078740157483" bottom="0.55118110236220474" header="0.51181102362204722" footer="0.35433070866141736"/>
  <pageSetup paperSize="9" scale="75" firstPageNumber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B9D4D24ED074087EA9C05ABD07FBE" ma:contentTypeVersion="11" ma:contentTypeDescription="Opprett et nytt dokument." ma:contentTypeScope="" ma:versionID="03b29e4210eff1b223d6ea3e7eb01d45">
  <xsd:schema xmlns:xsd="http://www.w3.org/2001/XMLSchema" xmlns:xs="http://www.w3.org/2001/XMLSchema" xmlns:p="http://schemas.microsoft.com/office/2006/metadata/properties" xmlns:ns3="24e86424-257b-412b-8f22-38445b8a54e1" xmlns:ns4="e14e651f-4899-4879-a6ba-df63d9aec984" targetNamespace="http://schemas.microsoft.com/office/2006/metadata/properties" ma:root="true" ma:fieldsID="e9bd01f70e09722f62e6b9737fcfd6a4" ns3:_="" ns4:_="">
    <xsd:import namespace="24e86424-257b-412b-8f22-38445b8a54e1"/>
    <xsd:import namespace="e14e651f-4899-4879-a6ba-df63d9aec98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86424-257b-412b-8f22-38445b8a54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e651f-4899-4879-a6ba-df63d9aec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506A59-6E19-4A60-81F3-4AED3AB38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3631C0-C268-41C1-B385-F3B0A1E74704}">
  <ds:schemaRefs>
    <ds:schemaRef ds:uri="http://purl.org/dc/dcmitype/"/>
    <ds:schemaRef ds:uri="e14e651f-4899-4879-a6ba-df63d9aec984"/>
    <ds:schemaRef ds:uri="24e86424-257b-412b-8f22-38445b8a54e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7A2F54C-6020-4702-A663-920ECB58B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86424-257b-412b-8f22-38445b8a54e1"/>
    <ds:schemaRef ds:uri="e14e651f-4899-4879-a6ba-df63d9aec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Navngitte områder</vt:lpstr>
      </vt:variant>
      <vt:variant>
        <vt:i4>51</vt:i4>
      </vt:variant>
    </vt:vector>
  </HeadingPairs>
  <TitlesOfParts>
    <vt:vector size="69" baseType="lpstr">
      <vt:lpstr>Resultat</vt:lpstr>
      <vt:lpstr>Kap 8-9</vt:lpstr>
      <vt:lpstr>D_Kolfa_</vt:lpstr>
      <vt:lpstr>D_Kirken</vt:lpstr>
      <vt:lpstr>D_Kap 7</vt:lpstr>
      <vt:lpstr>D_Ku-Oppv</vt:lpstr>
      <vt:lpstr>D_H_O</vt:lpstr>
      <vt:lpstr>D Samf</vt:lpstr>
      <vt:lpstr>D_Teknisk</vt:lpstr>
      <vt:lpstr>Inv_totalt</vt:lpstr>
      <vt:lpstr>I_Kolfa_</vt:lpstr>
      <vt:lpstr>I_Kirken</vt:lpstr>
      <vt:lpstr>I_Ku-Oppv</vt:lpstr>
      <vt:lpstr>I_H_O</vt:lpstr>
      <vt:lpstr>I_Samf</vt:lpstr>
      <vt:lpstr>I_Teknisk</vt:lpstr>
      <vt:lpstr>I_VAR</vt:lpstr>
      <vt:lpstr>Forklaring</vt:lpstr>
      <vt:lpstr>Excel_BuiltIn_Print_Area_2</vt:lpstr>
      <vt:lpstr>Excel_BuiltIn_Print_Area_6_1</vt:lpstr>
      <vt:lpstr>D_H_O!Print_Area</vt:lpstr>
      <vt:lpstr>'D_Kap 7'!Print_Area</vt:lpstr>
      <vt:lpstr>D_Kirken!Print_Area</vt:lpstr>
      <vt:lpstr>D_Kolfa_!Print_Area</vt:lpstr>
      <vt:lpstr>'D_Ku-Oppv'!Print_Area</vt:lpstr>
      <vt:lpstr>D_Teknisk!Print_Area</vt:lpstr>
      <vt:lpstr>Forklaring!Print_Area</vt:lpstr>
      <vt:lpstr>I_H_O!Print_Area</vt:lpstr>
      <vt:lpstr>I_Kirken!Print_Area</vt:lpstr>
      <vt:lpstr>I_Kolfa_!Print_Area</vt:lpstr>
      <vt:lpstr>'I_Ku-Oppv'!Print_Area</vt:lpstr>
      <vt:lpstr>I_Teknisk!Print_Area</vt:lpstr>
      <vt:lpstr>I_VAR!Print_Area</vt:lpstr>
      <vt:lpstr>Inv_totalt!Print_Area</vt:lpstr>
      <vt:lpstr>'Kap 8-9'!Print_Area</vt:lpstr>
      <vt:lpstr>Resultat!Print_Area</vt:lpstr>
      <vt:lpstr>D_H_O!Print_Titles</vt:lpstr>
      <vt:lpstr>'D_Kap 7'!Print_Titles</vt:lpstr>
      <vt:lpstr>D_Kirken!Print_Titles</vt:lpstr>
      <vt:lpstr>D_Kolfa_!Print_Titles</vt:lpstr>
      <vt:lpstr>'D_Ku-Oppv'!Print_Titles</vt:lpstr>
      <vt:lpstr>D_Teknisk!Print_Titles</vt:lpstr>
      <vt:lpstr>I_H_O!Print_Titles</vt:lpstr>
      <vt:lpstr>I_Kirken!Print_Titles</vt:lpstr>
      <vt:lpstr>I_Kolfa_!Print_Titles</vt:lpstr>
      <vt:lpstr>'I_Ku-Oppv'!Print_Titles</vt:lpstr>
      <vt:lpstr>I_Teknisk!Print_Titles</vt:lpstr>
      <vt:lpstr>I_VAR!Print_Titles</vt:lpstr>
      <vt:lpstr>Inv_totalt!Print_Titles</vt:lpstr>
      <vt:lpstr>'D Samf'!Utskriftsområde</vt:lpstr>
      <vt:lpstr>D_H_O!Utskriftsområde</vt:lpstr>
      <vt:lpstr>'D_Kap 7'!Utskriftsområde</vt:lpstr>
      <vt:lpstr>D_Kirken!Utskriftsområde</vt:lpstr>
      <vt:lpstr>D_Kolfa_!Utskriftsområde</vt:lpstr>
      <vt:lpstr>'D_Ku-Oppv'!Utskriftsområde</vt:lpstr>
      <vt:lpstr>D_Teknisk!Utskriftsområde</vt:lpstr>
      <vt:lpstr>Forklaring!Utskriftsområde</vt:lpstr>
      <vt:lpstr>I_H_O!Utskriftsområde</vt:lpstr>
      <vt:lpstr>I_Kirken!Utskriftsområde</vt:lpstr>
      <vt:lpstr>I_Kolfa_!Utskriftsområde</vt:lpstr>
      <vt:lpstr>'I_Ku-Oppv'!Utskriftsområde</vt:lpstr>
      <vt:lpstr>I_Samf!Utskriftsområde</vt:lpstr>
      <vt:lpstr>I_Teknisk!Utskriftsområde</vt:lpstr>
      <vt:lpstr>I_VAR!Utskriftsområde</vt:lpstr>
      <vt:lpstr>Inv_totalt!Utskriftsområde</vt:lpstr>
      <vt:lpstr>'Kap 8-9'!Utskriftsområde</vt:lpstr>
      <vt:lpstr>Resultat!Utskriftsområde</vt:lpstr>
      <vt:lpstr>'Kap 8-9'!Utskriftstitler</vt:lpstr>
      <vt:lpstr>Resultat!Utskriftstitler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Eigersund Kommune</dc:creator>
  <cp:lastModifiedBy>Tore L. Oliversen</cp:lastModifiedBy>
  <cp:revision>1</cp:revision>
  <cp:lastPrinted>2021-11-01T13:15:07Z</cp:lastPrinted>
  <dcterms:created xsi:type="dcterms:W3CDTF">2003-10-29T07:12:21Z</dcterms:created>
  <dcterms:modified xsi:type="dcterms:W3CDTF">2021-11-05T07:11:29Z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0x01010029CB9D4D24ED074087EA9C05ABD07FBE</vt:lpwstr>
  </property>
</Properties>
</file>