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10" windowHeight="7980" tabRatio="850" firstSheet="2" activeTab="3"/>
  </bookViews>
  <sheets>
    <sheet name="Forklaring" sheetId="1" r:id="rId1"/>
    <sheet name="Ark1" sheetId="2" r:id="rId2"/>
    <sheet name="Resultat" sheetId="3" r:id="rId3"/>
    <sheet name="D_Sentr_" sheetId="4" r:id="rId4"/>
    <sheet name="D_Kirken" sheetId="5" r:id="rId5"/>
    <sheet name="D_Kap 7" sheetId="6" r:id="rId6"/>
    <sheet name="D_Skole" sheetId="7" r:id="rId7"/>
    <sheet name="D_H_O" sheetId="8" r:id="rId8"/>
    <sheet name="D_Kultur" sheetId="9" r:id="rId9"/>
    <sheet name="D_Miljø" sheetId="10" r:id="rId10"/>
    <sheet name="Inv_totalt" sheetId="11" r:id="rId11"/>
    <sheet name="I_Sentr_" sheetId="12" r:id="rId12"/>
    <sheet name="I_Kirken" sheetId="13" r:id="rId13"/>
    <sheet name="I_Skole" sheetId="14" r:id="rId14"/>
    <sheet name="I_H_O" sheetId="15" r:id="rId15"/>
    <sheet name="I_Kultur" sheetId="16" r:id="rId16"/>
    <sheet name="I_VAR" sheetId="17" r:id="rId17"/>
    <sheet name="I_Miljø" sheetId="18" r:id="rId18"/>
  </sheets>
  <definedNames>
    <definedName name="Excel_BuiltIn_Print_Area_2">'D_Sentr_'!$A$1:$G$65</definedName>
    <definedName name="Excel_BuiltIn_Print_Area_6_1">'D_H_O'!$A$1:$G$78</definedName>
    <definedName name="_xlnm.Print_Area" localSheetId="1">'Ark1'!$A$1:$H$39</definedName>
    <definedName name="_xlnm.Print_Area" localSheetId="7">'D_H_O'!$A$1:$G$78</definedName>
    <definedName name="_xlnm.Print_Area" localSheetId="5">'D_Kap 7'!$A$1:$G$58</definedName>
    <definedName name="_xlnm.Print_Area" localSheetId="4">'D_Kirken'!$A$1:$G$58</definedName>
    <definedName name="_xlnm.Print_Area" localSheetId="8">'D_Kultur'!$A$1:$G$59</definedName>
    <definedName name="_xlnm.Print_Area" localSheetId="9">'D_Miljø'!$A$1:$G$60</definedName>
    <definedName name="_xlnm.Print_Area" localSheetId="3">'D_Sentr_'!$A$1:$G$65</definedName>
    <definedName name="_xlnm.Print_Area" localSheetId="6">'D_Skole'!$A$1:$G$60</definedName>
    <definedName name="_xlnm.Print_Area" localSheetId="14">'I_H_O'!$A$1:$G$59</definedName>
    <definedName name="_xlnm.Print_Area" localSheetId="12">'I_Kirken'!$A$1:$G$59</definedName>
    <definedName name="_xlnm.Print_Area" localSheetId="15">'I_Kultur'!$A$1:$G$59</definedName>
    <definedName name="_xlnm.Print_Area" localSheetId="17">'I_Miljø'!$A$1:$G$59</definedName>
    <definedName name="_xlnm.Print_Area" localSheetId="11">'I_Sentr_'!$A$1:$G$59</definedName>
    <definedName name="_xlnm.Print_Area" localSheetId="13">'I_Skole'!$A$1:$G$59</definedName>
    <definedName name="_xlnm.Print_Area" localSheetId="16">'I_VAR'!$A$1:$G$59</definedName>
    <definedName name="_xlnm.Print_Area" localSheetId="10">'Inv_totalt'!$A$1:$H$54</definedName>
    <definedName name="_xlnm.Print_Area" localSheetId="2">'Resultat'!$B$1:$I$62</definedName>
    <definedName name="_xlnm.Print_Titles" localSheetId="7">'D_H_O'!$1:$6</definedName>
    <definedName name="_xlnm.Print_Titles" localSheetId="5">'D_Kap 7'!$1:$6</definedName>
    <definedName name="_xlnm.Print_Titles" localSheetId="4">'D_Kirken'!$1:$6</definedName>
    <definedName name="_xlnm.Print_Titles" localSheetId="8">'D_Kultur'!$1:$6</definedName>
    <definedName name="_xlnm.Print_Titles" localSheetId="9">'D_Miljø'!$1:$6</definedName>
    <definedName name="_xlnm.Print_Titles" localSheetId="3">'D_Sentr_'!$1:$6</definedName>
    <definedName name="_xlnm.Print_Titles" localSheetId="6">'D_Skole'!$1:$6</definedName>
    <definedName name="_xlnm.Print_Titles" localSheetId="14">'I_H_O'!$1:$6</definedName>
    <definedName name="_xlnm.Print_Titles" localSheetId="12">'I_Kirken'!$1:$6</definedName>
    <definedName name="_xlnm.Print_Titles" localSheetId="15">'I_Kultur'!$1:$6</definedName>
    <definedName name="_xlnm.Print_Titles" localSheetId="17">'I_Miljø'!$1:$6</definedName>
    <definedName name="_xlnm.Print_Titles" localSheetId="11">'I_Sentr_'!$1:$6</definedName>
    <definedName name="_xlnm.Print_Titles" localSheetId="13">'I_Skole'!$1:$6</definedName>
    <definedName name="_xlnm.Print_Titles" localSheetId="16">'I_VAR'!$1:$6</definedName>
    <definedName name="_xlnm.Print_Titles" localSheetId="10">'Inv_totalt'!$1:$6</definedName>
  </definedNames>
  <calcPr fullCalcOnLoad="1"/>
</workbook>
</file>

<file path=xl/comments11.xml><?xml version="1.0" encoding="utf-8"?>
<comments xmlns="http://schemas.openxmlformats.org/spreadsheetml/2006/main">
  <authors>
    <author>tore</author>
    <author>Eigersund kommune</author>
  </authors>
  <commentList>
    <comment ref="D27" authorId="0">
      <text>
        <r>
          <rPr>
            <b/>
            <sz val="8"/>
            <rFont val="Tahoma"/>
            <family val="0"/>
          </rPr>
          <t>tore:</t>
        </r>
        <r>
          <rPr>
            <sz val="8"/>
            <rFont val="Tahoma"/>
            <family val="0"/>
          </rPr>
          <t xml:space="preserve">
Justeringen er relatert til Økonomirapport for mars 2006 hvor 2006 tallene for Grøne Bråden ble redusert. Dette for å imøtekomme vedtak om låneopptak hos fylkesmann. Legges inn i 2007.</t>
        </r>
      </text>
    </comment>
    <comment ref="D24" authorId="0">
      <text>
        <r>
          <rPr>
            <b/>
            <sz val="8"/>
            <rFont val="Tahoma"/>
            <family val="0"/>
          </rPr>
          <t>tore:</t>
        </r>
        <r>
          <rPr>
            <sz val="8"/>
            <rFont val="Tahoma"/>
            <family val="0"/>
          </rPr>
          <t xml:space="preserve">
15 mill kr er redusert. Dette knyttet til flytting av Lagård u skole og finansieringen her. Dette er lagt inn i 2007. Vedtatt i økonomirapporten for mars 2006 - og iht vedtak hos fylkesmann.</t>
        </r>
      </text>
    </comment>
    <comment ref="E37" authorId="0">
      <text>
        <r>
          <rPr>
            <b/>
            <sz val="8"/>
            <rFont val="Tahoma"/>
            <family val="0"/>
          </rPr>
          <t>tore:</t>
        </r>
        <r>
          <rPr>
            <sz val="8"/>
            <rFont val="Tahoma"/>
            <family val="0"/>
          </rPr>
          <t xml:space="preserve">
Gjelder ansvarlig lån til Uninor - vedtatt av formannskapet 170709 etter Klovens §13.
</t>
        </r>
      </text>
    </comment>
    <comment ref="E25" authorId="1">
      <text>
        <r>
          <rPr>
            <b/>
            <sz val="9"/>
            <rFont val="Tahoma"/>
            <family val="0"/>
          </rPr>
          <t>Eigersund kommune:</t>
        </r>
        <r>
          <rPr>
            <sz val="9"/>
            <rFont val="Tahoma"/>
            <family val="0"/>
          </rPr>
          <t xml:space="preserve">
Gjelder Kulturhuset av allerede avsatte penger.</t>
        </r>
      </text>
    </comment>
  </commentList>
</comments>
</file>

<file path=xl/comments14.xml><?xml version="1.0" encoding="utf-8"?>
<comments xmlns="http://schemas.openxmlformats.org/spreadsheetml/2006/main">
  <authors>
    <author>Eigersund kommune</author>
  </authors>
  <commentList>
    <comment ref="D13" authorId="0">
      <text>
        <r>
          <rPr>
            <b/>
            <sz val="9"/>
            <rFont val="Tahoma"/>
            <family val="0"/>
          </rPr>
          <t>Eigersund kommune:</t>
        </r>
        <r>
          <rPr>
            <sz val="9"/>
            <rFont val="Tahoma"/>
            <family val="0"/>
          </rPr>
          <t xml:space="preserve">
Gikk ut i K-st 31.05.10</t>
        </r>
      </text>
    </comment>
  </commentList>
</comments>
</file>

<file path=xl/comments18.xml><?xml version="1.0" encoding="utf-8"?>
<comments xmlns="http://schemas.openxmlformats.org/spreadsheetml/2006/main">
  <authors>
    <author/>
    <author>Eigersund kommune</author>
  </authors>
  <commentList>
    <comment ref="C7" authorId="0">
      <text>
        <r>
          <rPr>
            <b/>
            <sz val="8"/>
            <color indexed="8"/>
            <rFont val="Times New Roman"/>
            <family val="1"/>
          </rPr>
          <t xml:space="preserve">Eigersund kommune:
</t>
        </r>
        <r>
          <rPr>
            <sz val="8"/>
            <color indexed="8"/>
            <rFont val="Times New Roman"/>
            <family val="1"/>
          </rPr>
          <t xml:space="preserve">Dette inkluderere hele avdelingen. Inkludert bil for mannskap hois brannvesenet.
</t>
        </r>
      </text>
    </comment>
    <comment ref="E7" authorId="0">
      <text>
        <r>
          <rPr>
            <b/>
            <sz val="8"/>
            <color indexed="8"/>
            <rFont val="Times New Roman"/>
            <family val="1"/>
          </rPr>
          <t xml:space="preserve">Eigersund kommune:
</t>
        </r>
        <r>
          <rPr>
            <sz val="8"/>
            <color indexed="8"/>
            <rFont val="Times New Roman"/>
            <family val="1"/>
          </rPr>
          <t xml:space="preserve">Dette inkluderere hele avdelingen. Inkludert bil for mannskap hois brannvesenet.
</t>
        </r>
      </text>
    </comment>
    <comment ref="F7" authorId="0">
      <text>
        <r>
          <rPr>
            <b/>
            <sz val="8"/>
            <color indexed="8"/>
            <rFont val="Times New Roman"/>
            <family val="1"/>
          </rPr>
          <t xml:space="preserve">Eigersund kommune:
</t>
        </r>
        <r>
          <rPr>
            <sz val="8"/>
            <color indexed="8"/>
            <rFont val="Times New Roman"/>
            <family val="1"/>
          </rPr>
          <t xml:space="preserve">Dette inkluderere hele avdelingen. Inkludert bil for mannskap hois brannvesenet.
</t>
        </r>
      </text>
    </comment>
    <comment ref="D7" authorId="0">
      <text>
        <r>
          <rPr>
            <b/>
            <sz val="8"/>
            <color indexed="8"/>
            <rFont val="Times New Roman"/>
            <family val="1"/>
          </rPr>
          <t xml:space="preserve">Eigersund kommune:
</t>
        </r>
        <r>
          <rPr>
            <sz val="8"/>
            <color indexed="8"/>
            <rFont val="Times New Roman"/>
            <family val="1"/>
          </rPr>
          <t xml:space="preserve">Dette inkluderere hele avdelingen. Inkludert bil for mannskap hois brannvesenet.
</t>
        </r>
      </text>
    </comment>
    <comment ref="D29" authorId="1">
      <text>
        <r>
          <rPr>
            <b/>
            <sz val="9"/>
            <rFont val="Tahoma"/>
            <family val="0"/>
          </rPr>
          <t>Eigersund kommune:</t>
        </r>
        <r>
          <rPr>
            <sz val="9"/>
            <rFont val="Tahoma"/>
            <family val="0"/>
          </rPr>
          <t xml:space="preserve">
Tatt ut i K-styre 31.05.10</t>
        </r>
      </text>
    </comment>
    <comment ref="D27" authorId="1">
      <text>
        <r>
          <rPr>
            <b/>
            <sz val="9"/>
            <rFont val="Tahoma"/>
            <family val="0"/>
          </rPr>
          <t>Eigersund kommune:</t>
        </r>
        <r>
          <rPr>
            <sz val="9"/>
            <rFont val="Tahoma"/>
            <family val="0"/>
          </rPr>
          <t xml:space="preserve">
Tatt ut av K-styre i forbindelse med sak om ATO-avd</t>
        </r>
      </text>
    </comment>
    <comment ref="D26" authorId="1">
      <text>
        <r>
          <rPr>
            <b/>
            <sz val="9"/>
            <rFont val="Tahoma"/>
            <family val="0"/>
          </rPr>
          <t>Eigersund kommune:</t>
        </r>
        <r>
          <rPr>
            <sz val="9"/>
            <rFont val="Tahoma"/>
            <family val="0"/>
          </rPr>
          <t xml:space="preserve">
Økt i forbinelse med eget notat - asbest. Fra 275 til 550</t>
        </r>
      </text>
    </comment>
  </commentList>
</comments>
</file>

<file path=xl/comments3.xml><?xml version="1.0" encoding="utf-8"?>
<comments xmlns="http://schemas.openxmlformats.org/spreadsheetml/2006/main">
  <authors>
    <author/>
    <author>Eigersund kommune</author>
  </authors>
  <commentList>
    <comment ref="B56" authorId="0">
      <text>
        <r>
          <rPr>
            <b/>
            <sz val="8"/>
            <color indexed="8"/>
            <rFont val="Times New Roman"/>
            <family val="1"/>
          </rPr>
          <t xml:space="preserve">Eigersund kommune:
</t>
        </r>
        <r>
          <rPr>
            <sz val="8"/>
            <color indexed="8"/>
            <rFont val="Times New Roman"/>
            <family val="1"/>
          </rPr>
          <t>Merk at her ligger det inne bruk av fond for sektoren i hele perioden.</t>
        </r>
      </text>
    </comment>
    <comment ref="F15" authorId="1">
      <text>
        <r>
          <rPr>
            <b/>
            <sz val="9"/>
            <rFont val="Tahoma"/>
            <family val="0"/>
          </rPr>
          <t>Eigersund kommune:</t>
        </r>
        <r>
          <rPr>
            <sz val="9"/>
            <rFont val="Tahoma"/>
            <family val="0"/>
          </rPr>
          <t xml:space="preserve">
Iht melding fra rådmann - 19.10.2010.</t>
        </r>
      </text>
    </comment>
    <comment ref="F8" authorId="1">
      <text>
        <r>
          <rPr>
            <b/>
            <sz val="9"/>
            <rFont val="Tahoma"/>
            <family val="0"/>
          </rPr>
          <t>Eigersund kommune:</t>
        </r>
        <r>
          <rPr>
            <sz val="9"/>
            <rFont val="Tahoma"/>
            <family val="0"/>
          </rPr>
          <t xml:space="preserve">
Legger oss på KRD sitt anslag - iht. melding fra rådmann 191010
</t>
        </r>
      </text>
    </comment>
  </commentList>
</comments>
</file>

<file path=xl/comments6.xml><?xml version="1.0" encoding="utf-8"?>
<comments xmlns="http://schemas.openxmlformats.org/spreadsheetml/2006/main">
  <authors>
    <author>tore</author>
  </authors>
  <commentList>
    <comment ref="D23" authorId="0">
      <text>
        <r>
          <rPr>
            <b/>
            <sz val="8"/>
            <rFont val="Tahoma"/>
            <family val="0"/>
          </rPr>
          <t>tore:</t>
        </r>
        <r>
          <rPr>
            <sz val="8"/>
            <rFont val="Tahoma"/>
            <family val="0"/>
          </rPr>
          <t xml:space="preserve">
Her stod det opprinnelig et budsjett på 950.000 kr. Dette blir tatt ut lørdag 24.10.09.</t>
        </r>
      </text>
    </comment>
  </commentList>
</comments>
</file>

<file path=xl/comments7.xml><?xml version="1.0" encoding="utf-8"?>
<comments xmlns="http://schemas.openxmlformats.org/spreadsheetml/2006/main">
  <authors>
    <author>tore</author>
  </authors>
  <commentList>
    <comment ref="D22" authorId="0">
      <text>
        <r>
          <rPr>
            <b/>
            <sz val="8"/>
            <rFont val="Tahoma"/>
            <family val="0"/>
          </rPr>
          <t>tore:</t>
        </r>
        <r>
          <rPr>
            <sz val="8"/>
            <rFont val="Tahoma"/>
            <family val="0"/>
          </rPr>
          <t xml:space="preserve">
Tatt opp med Skolekontoret.</t>
        </r>
      </text>
    </comment>
  </commentList>
</comments>
</file>

<file path=xl/sharedStrings.xml><?xml version="1.0" encoding="utf-8"?>
<sst xmlns="http://schemas.openxmlformats.org/spreadsheetml/2006/main" count="713" uniqueCount="511">
  <si>
    <t>Inntekter, finansposter og resultat</t>
  </si>
  <si>
    <t>Budsjett og økonomiplan</t>
  </si>
  <si>
    <t>Justert</t>
  </si>
  <si>
    <t>Økonomiplan</t>
  </si>
  <si>
    <t>Regnskap</t>
  </si>
  <si>
    <t>budsjett</t>
  </si>
  <si>
    <t>Budsjett</t>
  </si>
  <si>
    <t>Drift - endringer</t>
  </si>
  <si>
    <t>Ansvar</t>
  </si>
  <si>
    <t>Frie inntekter</t>
  </si>
  <si>
    <t>Skatteinngang</t>
  </si>
  <si>
    <t>Rammetilskudd</t>
  </si>
  <si>
    <t>Rente-tilskudd omsorg</t>
  </si>
  <si>
    <t>Vertskommunetilskudd</t>
  </si>
  <si>
    <t>Statstilskudd flyktninger</t>
  </si>
  <si>
    <t>Momskompensasjon - drift</t>
  </si>
  <si>
    <t>Momskompensasjon - investering</t>
  </si>
  <si>
    <t>Investerings tilskudd GR97</t>
  </si>
  <si>
    <t>Refusjon rentefrie skolelån</t>
  </si>
  <si>
    <t>Kalk. rent./avd.</t>
  </si>
  <si>
    <t>Sum frie disponible inntekter</t>
  </si>
  <si>
    <t>Finansposter</t>
  </si>
  <si>
    <t>Amortiseringstilskudd 1 og 2</t>
  </si>
  <si>
    <t>Renter av innskudd fond</t>
  </si>
  <si>
    <t>Renter ved for sen betaling</t>
  </si>
  <si>
    <t>Renteinntekter av bankinnskudd</t>
  </si>
  <si>
    <t>Konsesjonskraft</t>
  </si>
  <si>
    <t>Utbytte Dalane Energi</t>
  </si>
  <si>
    <t>Utbytte Lyse Energi AS</t>
  </si>
  <si>
    <t>Rente Lyse Energi AS</t>
  </si>
  <si>
    <t>Finansbelastning prosjekt</t>
  </si>
  <si>
    <t>Netto finansposter</t>
  </si>
  <si>
    <t>Avsetninger</t>
  </si>
  <si>
    <t>Div.</t>
  </si>
  <si>
    <t>Bundne avsetninger</t>
  </si>
  <si>
    <t>Netto avsetninger</t>
  </si>
  <si>
    <t>Overføringer investeringsbudsjett</t>
  </si>
  <si>
    <t>Til fordeling drift</t>
  </si>
  <si>
    <t>Sentraladministrasjonen</t>
  </si>
  <si>
    <t>Kirken</t>
  </si>
  <si>
    <t>Levekårsavdelingen - Skole/BH</t>
  </si>
  <si>
    <t>Levekårsavdelingen - HO</t>
  </si>
  <si>
    <t>Levekårsavdelingen - Kultur</t>
  </si>
  <si>
    <t>VAR-sektoren - selvfinansierende</t>
  </si>
  <si>
    <t>Miljøavdelingen</t>
  </si>
  <si>
    <t>Resultat (avsetn. fond)</t>
  </si>
  <si>
    <t>Vedtatte</t>
  </si>
  <si>
    <t>endringer</t>
  </si>
  <si>
    <t>Nettobudsjett</t>
  </si>
  <si>
    <t>Varige rammeendringer:</t>
  </si>
  <si>
    <t>Red. vertskom.tilskudd</t>
  </si>
  <si>
    <t>Sum varige rammeendringer:</t>
  </si>
  <si>
    <t>Tidsbegrensede rammeendringer:</t>
  </si>
  <si>
    <t>Stortingsvalg</t>
  </si>
  <si>
    <t>Sum tidsbegrensede rammenedringer</t>
  </si>
  <si>
    <t>Samlet ramme avd.</t>
  </si>
  <si>
    <t>Kap. 7 - Fellesfunksjoner</t>
  </si>
  <si>
    <t>Varige rameendringer:</t>
  </si>
  <si>
    <t>Sum varige rammeendringer</t>
  </si>
  <si>
    <t>Sum tidsbegrensede rammeendringer</t>
  </si>
  <si>
    <t>Levekårsavdelingen - Skole og oppvekst</t>
  </si>
  <si>
    <t>Levekårsavdelingen - Helse- og omsorg</t>
  </si>
  <si>
    <t>3301/3302</t>
  </si>
  <si>
    <t>Kulturfestival i Dalane</t>
  </si>
  <si>
    <t>Sum tidsbegrensede rammendringer</t>
  </si>
  <si>
    <t>Vannforsyning</t>
  </si>
  <si>
    <t>Avløp</t>
  </si>
  <si>
    <t>Finansiering av investeringene</t>
  </si>
  <si>
    <t>Investeringer</t>
  </si>
  <si>
    <t>Prosjekt</t>
  </si>
  <si>
    <t>Den enkelt sektor</t>
  </si>
  <si>
    <t>Vannsektoren</t>
  </si>
  <si>
    <t>Avløpssektoren</t>
  </si>
  <si>
    <t>Investeringer i anleggsmidler</t>
  </si>
  <si>
    <t>Start lån</t>
  </si>
  <si>
    <t>Årlig finansieringsbehov</t>
  </si>
  <si>
    <t>Finansiering</t>
  </si>
  <si>
    <t>Bruk av rentefrie skolelån</t>
  </si>
  <si>
    <t>Bruk av lånemidler (VA)</t>
  </si>
  <si>
    <t>Bruk av lånemidler (kommunalt)</t>
  </si>
  <si>
    <t>Låneopptak Start lån</t>
  </si>
  <si>
    <t>Sum ekstern finansiering</t>
  </si>
  <si>
    <t>Avsetning til fond</t>
  </si>
  <si>
    <t>Egenkapital</t>
  </si>
  <si>
    <t>Bruk av investeringsfondet</t>
  </si>
  <si>
    <t>Sum egenkapital</t>
  </si>
  <si>
    <t>Udekket / udisponert</t>
  </si>
  <si>
    <t>Eiendomsforvaltning</t>
  </si>
  <si>
    <t>Nye PC'er/servere</t>
  </si>
  <si>
    <t>Nettverk</t>
  </si>
  <si>
    <t>Oppgradering av IT-utstyr – HO</t>
  </si>
  <si>
    <t xml:space="preserve">IP-telefoni </t>
  </si>
  <si>
    <t>IKT-sikkerhet</t>
  </si>
  <si>
    <t>Inventar/utstyr HO</t>
  </si>
  <si>
    <t>Vann og avløp</t>
  </si>
  <si>
    <t>Tiltak på vannledningsnettet</t>
  </si>
  <si>
    <t>Vann Nordre Eigerøy</t>
  </si>
  <si>
    <t>Sum vannforsyning</t>
  </si>
  <si>
    <t>Sanering/renseanl. Hellvik</t>
  </si>
  <si>
    <t>Tiltak på avløpsnettet</t>
  </si>
  <si>
    <t>Nye kloakkpumpestasjoner</t>
  </si>
  <si>
    <t>Varebiler</t>
  </si>
  <si>
    <t>Sum avløp</t>
  </si>
  <si>
    <t>Fornyelse maskinpark</t>
  </si>
  <si>
    <t>Tiltak på veianlegg</t>
  </si>
  <si>
    <t>Egenandel trafikksikerhetstiltak</t>
  </si>
  <si>
    <t>Nærmiljøanlegg</t>
  </si>
  <si>
    <t>Opprustning lekeplasser</t>
  </si>
  <si>
    <t>Samlet ramme avd. (ex tilbakebet)</t>
  </si>
  <si>
    <t>Vann Gamle Eigerøyvei</t>
  </si>
  <si>
    <t>Mjølhus - avløp</t>
  </si>
  <si>
    <t>Avløp Gamle Eigerøyvei m/pumpestasjon</t>
  </si>
  <si>
    <t>Rundevoll skole - ombygging</t>
  </si>
  <si>
    <t>Hjemmekontorløsning</t>
  </si>
  <si>
    <t>Bidrag fra drift (mva-refusjon)</t>
  </si>
  <si>
    <t>Steinmur Egersund kirkegård</t>
  </si>
  <si>
    <t>Tlf/sentralbordløsning</t>
  </si>
  <si>
    <t>Garasje Helleland kirke</t>
  </si>
  <si>
    <t>Renteutgifter på lån</t>
  </si>
  <si>
    <t>Avdrag på lån</t>
  </si>
  <si>
    <t>Skjønnsmidler fra fylkesmannen</t>
  </si>
  <si>
    <t>Fellesfunksjoner - Kap 7</t>
  </si>
  <si>
    <t>Sanering vannledning sentrum</t>
  </si>
  <si>
    <t>Sanering avløpsledning sentrum</t>
  </si>
  <si>
    <t>Forsterket avd. Rundevoll skole</t>
  </si>
  <si>
    <t>Avdrag ansvarlig lån Lyse</t>
  </si>
  <si>
    <t>EDB-skolene eksisterende utstyr</t>
  </si>
  <si>
    <t>Nytt IKT-utstyr skolene</t>
  </si>
  <si>
    <t>Geovekstprosjekt ortofoto</t>
  </si>
  <si>
    <t>Vaktbiler brannvesen (2 stk)</t>
  </si>
  <si>
    <t>Perm. med lønn p.g.a. utdanning</t>
  </si>
  <si>
    <t>Tilskudd</t>
  </si>
  <si>
    <t>Dekn. finanskostn. nye maskiner</t>
  </si>
  <si>
    <t>Oppgradering av felles utstyr/servere</t>
  </si>
  <si>
    <t xml:space="preserve">Elektroniske skjema/Bank-ID </t>
  </si>
  <si>
    <t>Utvidelse p-plass Helleland kirke</t>
  </si>
  <si>
    <t>Planlegging/utbygging ny vannkilde</t>
  </si>
  <si>
    <t>Oppgradering Skjerpe renseanlegg</t>
  </si>
  <si>
    <t>Avløp Skadberg -Ystebrød m/renseanl.</t>
  </si>
  <si>
    <t>Friluftsomåder</t>
  </si>
  <si>
    <t>Ekstraord. vedlikehold bygninger</t>
  </si>
  <si>
    <t>Leirskole</t>
  </si>
  <si>
    <t>Nye lokaler til fysioterapi/ergoterapi</t>
  </si>
  <si>
    <t>Vann Skjerpe - Eigestad</t>
  </si>
  <si>
    <t>Utvidelse av Notus - turnussystem HO</t>
  </si>
  <si>
    <t>Eiendomsskatt</t>
  </si>
  <si>
    <t>2. timer ekstra kroppsøving</t>
  </si>
  <si>
    <t>Utvidelse av stillinger - renhold</t>
  </si>
  <si>
    <t xml:space="preserve">Renovering Egersundshallen </t>
  </si>
  <si>
    <t>WEB-portal</t>
  </si>
  <si>
    <t>Avsetning pensjonsfond i EK (eget fond)</t>
  </si>
  <si>
    <t>Steingården - luftbehandlingsanlegg</t>
  </si>
  <si>
    <t>Flytte adm. stillinger/oppgaver</t>
  </si>
  <si>
    <t>1300/20/21</t>
  </si>
  <si>
    <t>Desentralisert førskoleutdanning</t>
  </si>
  <si>
    <t>Avløp Avløp Skjerpe - Eigestad</t>
  </si>
  <si>
    <t>Husleie Barnevernet</t>
  </si>
  <si>
    <t>Diakon</t>
  </si>
  <si>
    <t>Red. stilling Kinoen</t>
  </si>
  <si>
    <t>Økt betaling SFO-ordningene</t>
  </si>
  <si>
    <t>Lønnsbud/vakante stillinger</t>
  </si>
  <si>
    <t>Økt festeavgift kirkegården</t>
  </si>
  <si>
    <t>Banedekke Idrettsparken</t>
  </si>
  <si>
    <t>Tak Idrettsparken</t>
  </si>
  <si>
    <t>Nye kinostoler - den store salen</t>
  </si>
  <si>
    <t>Reduksjoner rammen - detaljbudsjett</t>
  </si>
  <si>
    <t>Helleland barnehage driftes av TB</t>
  </si>
  <si>
    <t>Økt brukerbet. Kulturskolen +10%</t>
  </si>
  <si>
    <t>Reforhandling leieavtale lokaler</t>
  </si>
  <si>
    <t>Strømkostn. Egersundshallen (inv)</t>
  </si>
  <si>
    <t>Økt husleie</t>
  </si>
  <si>
    <t>Ressurskrevende tjenester barn</t>
  </si>
  <si>
    <t>2200/2500</t>
  </si>
  <si>
    <t>Kommunal oppreisningsordning</t>
  </si>
  <si>
    <t>3xxx</t>
  </si>
  <si>
    <t>F2 - Økt inntekt fysioterapi</t>
  </si>
  <si>
    <t>F2 - Lærerdeltakelse 17. mai tog</t>
  </si>
  <si>
    <t>F2 - Økt inntekt Helsestasjonen</t>
  </si>
  <si>
    <t>F2 - Generell red. alle avdelinger</t>
  </si>
  <si>
    <t>F2 - Red. BUK midler</t>
  </si>
  <si>
    <t>F2 - permanent red. st. Parker 50%</t>
  </si>
  <si>
    <t>Bruk av udisp lånemidler tidl år</t>
  </si>
  <si>
    <t>Bruk av Driftsfondet</t>
  </si>
  <si>
    <t>Diverse</t>
  </si>
  <si>
    <t>Bruker flyttes fra Skole til HO</t>
  </si>
  <si>
    <t>Lønnsøkning 2009</t>
  </si>
  <si>
    <t>Økning pensjon - over tid</t>
  </si>
  <si>
    <t>Vedlikehold/service økte kostnader</t>
  </si>
  <si>
    <t>Alarmsystemer</t>
  </si>
  <si>
    <t>Utgifter knyttet til leie Havnegården</t>
  </si>
  <si>
    <t>Økte gebyrer</t>
  </si>
  <si>
    <t>Ny bruker v/Lundeåne bo- og servicesent</t>
  </si>
  <si>
    <t>Barnevern - tiltak utenfor/i familie</t>
  </si>
  <si>
    <t>Rundevoll skole - forsterket avd</t>
  </si>
  <si>
    <t>Økt introduksjonsstønad flyktninger</t>
  </si>
  <si>
    <t>F2 - Endring møtegodtgj. pol utvalg</t>
  </si>
  <si>
    <t>F2 - Ett brukerutvalg SP2009</t>
  </si>
  <si>
    <t>Flytte pensjonsbelastning</t>
  </si>
  <si>
    <t>Pensjonsbelastning ordfører</t>
  </si>
  <si>
    <t>Klesgodtgjørelse</t>
  </si>
  <si>
    <t>Rusprosjekt Mai-gården</t>
  </si>
  <si>
    <t>Prisregulering Fyrlyssenter</t>
  </si>
  <si>
    <t>Nattevaktprosjekt - utviding</t>
  </si>
  <si>
    <t>Ny bruker TPO (inkl. HO og skoleopplegg)</t>
  </si>
  <si>
    <t>Prisendring driftstilskudd fysioterapi</t>
  </si>
  <si>
    <t>Lønnsøkning støttekontakter</t>
  </si>
  <si>
    <t>Økte utgifter HMS-tjeneste</t>
  </si>
  <si>
    <t>Økte vedlikeholsutgifter Enterprise</t>
  </si>
  <si>
    <t>Vedlikehold Notus</t>
  </si>
  <si>
    <t>Serviceutg barnehagesystem</t>
  </si>
  <si>
    <t>Ventilasjonsanlegg Kulturhus</t>
  </si>
  <si>
    <t>Grøne Bråden skole - forsterket avd.</t>
  </si>
  <si>
    <t>Hellvik barnehage - tilbygg</t>
  </si>
  <si>
    <t>Driftskostnader turveier, 5 stk.</t>
  </si>
  <si>
    <t>Økte kostnader til rengjøringsmidler</t>
  </si>
  <si>
    <t>Leie av buss, kjøring til Uninor</t>
  </si>
  <si>
    <t>Driftstilskudd private anlegg</t>
  </si>
  <si>
    <t>Økt tilskudd til Fyrfestivalen</t>
  </si>
  <si>
    <t>DFM - økning i driftstilskuddet</t>
  </si>
  <si>
    <t>DFM - søknad om driftsøkning</t>
  </si>
  <si>
    <t>Områderegulering Eie - ny bydel med mer</t>
  </si>
  <si>
    <t>Reg. nytt boligfelt på Helleland</t>
  </si>
  <si>
    <t>Revidering kommuneplan</t>
  </si>
  <si>
    <t>Tilbud hjemmeboende funksjonshemmede</t>
  </si>
  <si>
    <t>Statlige endringer fysioterapi</t>
  </si>
  <si>
    <t>Økt kont. Dalanerådet</t>
  </si>
  <si>
    <t>Samhandlingsreformen - innfasing</t>
  </si>
  <si>
    <t>Amortisert premieavvik - kostnad</t>
  </si>
  <si>
    <t>Grøne Bråden skole - kledning/vinduer</t>
  </si>
  <si>
    <t>Kulturkontoret - frittstående heis</t>
  </si>
  <si>
    <t>Lagård u.skole - bygg P og G</t>
  </si>
  <si>
    <t>Geovekstprosjekt FKB-data (Oppmåling)</t>
  </si>
  <si>
    <t>Båtutfartsområder Norda Sundet</t>
  </si>
  <si>
    <t>Toalett Eiebukta</t>
  </si>
  <si>
    <t>Toalett Eie, den gml. Jærbanen</t>
  </si>
  <si>
    <t>Toalett Hellvik, den gml. Jærbanen</t>
  </si>
  <si>
    <t>Redningsutstyr / hydr. klippeutstyr</t>
  </si>
  <si>
    <t>Lagård ungd.skole - brannalarmanlegg</t>
  </si>
  <si>
    <t>Lagård ungd.skole - nytt skolekjøkken</t>
  </si>
  <si>
    <t>Oppgradering Kjeld Buggesgate</t>
  </si>
  <si>
    <t>Musikkbinge</t>
  </si>
  <si>
    <t>Nytt gulv Egersund kapell</t>
  </si>
  <si>
    <t>Strøminntak Bakkebø kirke</t>
  </si>
  <si>
    <t>Diverse utbedringer Bakkebø kirke</t>
  </si>
  <si>
    <t>Ny kledning tårnet Helleland kirke</t>
  </si>
  <si>
    <t>Utvidelse parkeringspl. Gruset</t>
  </si>
  <si>
    <t>Turvei opp mot Eieåne</t>
  </si>
  <si>
    <t xml:space="preserve">IKT-utstyr barnehagene </t>
  </si>
  <si>
    <t>Integrasjon mellom ulike system</t>
  </si>
  <si>
    <t>FEIDE</t>
  </si>
  <si>
    <t>Vann Seglem</t>
  </si>
  <si>
    <t>Sanering Kjeld Buggesgate</t>
  </si>
  <si>
    <t>Sanering Kjeld Buggesgate - avløp</t>
  </si>
  <si>
    <t>Avløp Seglem</t>
  </si>
  <si>
    <t>Statlig endring antall timer (St.prp 1/2010)</t>
  </si>
  <si>
    <t>DvPro - drifts-og timesystem miljø</t>
  </si>
  <si>
    <t>Fargeplotter miljø</t>
  </si>
  <si>
    <t xml:space="preserve">Brannstasjon - ventilasjonsanlegg </t>
  </si>
  <si>
    <t>Reduksjon i avdelingen</t>
  </si>
  <si>
    <t>Vedlikehold DvPro teknisk sektor</t>
  </si>
  <si>
    <t>Ergoterapistilling 50%</t>
  </si>
  <si>
    <t>Telefonisystem - telefonboks/økt service</t>
  </si>
  <si>
    <t>Kulturtilbud bo- og servicesenter</t>
  </si>
  <si>
    <t>Nyttårsaften - arrangement/fyrverkeri</t>
  </si>
  <si>
    <t>Arrangement rundt Nordssjørittet</t>
  </si>
  <si>
    <t xml:space="preserve">Sum fordelt til drift </t>
  </si>
  <si>
    <t>Bruk av næringsfondet</t>
  </si>
  <si>
    <t>Avsetn. lønnspott</t>
  </si>
  <si>
    <t>Bruk av pensjonsfondet (eget fond EK)</t>
  </si>
  <si>
    <t>Indeksreg. tilskudd lag og foreninger</t>
  </si>
  <si>
    <t>Utgifter midlertidig barnehage Brunnmyra</t>
  </si>
  <si>
    <t>Kommunalt helsesenter (kjøp legepraksis)</t>
  </si>
  <si>
    <t>Forklaring til regnearkoppsettet.</t>
  </si>
  <si>
    <t>Fra og med budsjettet for 2005 ble budsjettoppsettet endret noe, dette pga:</t>
  </si>
  <si>
    <t xml:space="preserve"> * Det tidligere oppsettet ble ved noen enkelt ganger feiltolket i budsjettbehandlingen.</t>
  </si>
  <si>
    <t xml:space="preserve"> * Vi får nå oppsettet likt for resultatsiden, driften og investeringene.</t>
  </si>
  <si>
    <t xml:space="preserve"> * Det blir lettere å avstemme Unique Økoplan (budsjettsystem i økonomisystemet vårt).</t>
  </si>
  <si>
    <t xml:space="preserve"> * I forbindelse med selvkostberegningene innenfor vann- og avløpssektoren</t>
  </si>
  <si>
    <t xml:space="preserve">  må vi vise kostnadene på en noe annen måte enn tidligere.</t>
  </si>
  <si>
    <r>
      <t xml:space="preserve"> * Vi skiller videre mellom </t>
    </r>
    <r>
      <rPr>
        <sz val="12"/>
        <color indexed="12"/>
        <rFont val="Arial"/>
        <family val="2"/>
      </rPr>
      <t>varige rammeendringer</t>
    </r>
    <r>
      <rPr>
        <sz val="12"/>
        <rFont val="Arial"/>
        <family val="2"/>
      </rPr>
      <t xml:space="preserve"> (dette er varige driftstiltak</t>
    </r>
  </si>
  <si>
    <r>
      <t xml:space="preserve">   som varer over mange år eller er "uendelig") og </t>
    </r>
    <r>
      <rPr>
        <sz val="12"/>
        <color indexed="12"/>
        <rFont val="Arial"/>
        <family val="2"/>
      </rPr>
      <t>tidsbegrensede rammeendringer</t>
    </r>
  </si>
  <si>
    <r>
      <t xml:space="preserve"> </t>
    </r>
    <r>
      <rPr>
        <sz val="12"/>
        <color indexed="12"/>
        <rFont val="Arial"/>
        <family val="2"/>
      </rPr>
      <t xml:space="preserve"> </t>
    </r>
    <r>
      <rPr>
        <sz val="12"/>
        <rFont val="Arial"/>
        <family val="2"/>
      </rPr>
      <t>(som er kortvarige</t>
    </r>
    <r>
      <rPr>
        <sz val="12"/>
        <color indexed="12"/>
        <rFont val="Arial"/>
        <family val="2"/>
      </rPr>
      <t xml:space="preserve"> tiltak, </t>
    </r>
    <r>
      <rPr>
        <sz val="12"/>
        <rFont val="Arial"/>
        <family val="2"/>
      </rPr>
      <t>dvs. tiltak som gjelder for ett eller noen få år).</t>
    </r>
  </si>
  <si>
    <r>
      <t xml:space="preserve"> * Eksempelet er et </t>
    </r>
    <r>
      <rPr>
        <i/>
        <u val="single"/>
        <sz val="12"/>
        <rFont val="Arial"/>
        <family val="2"/>
      </rPr>
      <t>hypotetisk eksempel - dog hentet fra foreslått økonomiplan.</t>
    </r>
  </si>
  <si>
    <r>
      <t xml:space="preserve">I vedlagt </t>
    </r>
    <r>
      <rPr>
        <u val="single"/>
        <sz val="12"/>
        <rFont val="Arial"/>
        <family val="2"/>
      </rPr>
      <t>eksempel</t>
    </r>
    <r>
      <rPr>
        <sz val="12"/>
        <rFont val="Arial"/>
        <family val="0"/>
      </rPr>
      <t xml:space="preserve"> vil vi vise hvordan tabellene "leses".</t>
    </r>
  </si>
  <si>
    <t>Det enkelte tiltak</t>
  </si>
  <si>
    <t>Nettorammen er hentet</t>
  </si>
  <si>
    <t>legges inn kun for</t>
  </si>
  <si>
    <t>fra 2007. Videre er denne ført</t>
  </si>
  <si>
    <t>det året tiltaket skal</t>
  </si>
  <si>
    <t>videre for hele perioden.</t>
  </si>
  <si>
    <t>gjelde. For nevnte konkrete</t>
  </si>
  <si>
    <t>tiltak gjelder kun i 2011.</t>
  </si>
  <si>
    <t>men ikke i 2008 - 2010.</t>
  </si>
  <si>
    <t>Eksempel hentet fra Sent.adm.</t>
  </si>
  <si>
    <t>Fratrekk engangsforhold</t>
  </si>
  <si>
    <t>Næringsutvikler</t>
  </si>
  <si>
    <t>Tilskudd Julebyen</t>
  </si>
  <si>
    <t>Tidsbegrensede rammeendringer</t>
  </si>
  <si>
    <t>Stortingsvalt</t>
  </si>
  <si>
    <t>Kommunevalg</t>
  </si>
  <si>
    <t>Rammen til avdelingen</t>
  </si>
  <si>
    <t>Nevnte tiltak viser hva</t>
  </si>
  <si>
    <t>summeres nedover</t>
  </si>
  <si>
    <t>som ble lagt inn i bud. 2007</t>
  </si>
  <si>
    <t>for det enkelte år.</t>
  </si>
  <si>
    <t>og eventuelle endringer i</t>
  </si>
  <si>
    <t>Utgangspunktet er</t>
  </si>
  <si>
    <t>kommende år. For tilskuddet</t>
  </si>
  <si>
    <t>nettorammen fra 2007.</t>
  </si>
  <si>
    <t>til Julebyen betyr dette at</t>
  </si>
  <si>
    <t>at det ble avsatt 120.000 kr</t>
  </si>
  <si>
    <t>i 2007 og at denne økes med</t>
  </si>
  <si>
    <t>30.000 kr i 2008 - dvs. et</t>
  </si>
  <si>
    <t>total tilskudd på 150.000 kr.</t>
  </si>
  <si>
    <t>Egersund kommune</t>
  </si>
  <si>
    <t>Nedbemanning/omorganisering 2%</t>
  </si>
  <si>
    <t>Tilskudd Hellvik Fritidsklubb</t>
  </si>
  <si>
    <t>Chili Fritidsklubb</t>
  </si>
  <si>
    <t>Tilskudd iPark Dalane</t>
  </si>
  <si>
    <t>Kammermusikkfestival - forberedelse 2011</t>
  </si>
  <si>
    <t>Viderutdanning rådmann - tas ut</t>
  </si>
  <si>
    <t>Torsdagsklubben</t>
  </si>
  <si>
    <t>Forsikring anleggsmidler/personer</t>
  </si>
  <si>
    <t>Organisasjonsgjennomgang</t>
  </si>
  <si>
    <t>Underskuddsgaranti orgel i kapell</t>
  </si>
  <si>
    <t>Underskuddsdekning kirken akkumulert</t>
  </si>
  <si>
    <t>Lagård (lønn og kjøkken)</t>
  </si>
  <si>
    <t>Ressurskrevende tjenester HO</t>
  </si>
  <si>
    <t xml:space="preserve">Bruk av frie fond </t>
  </si>
  <si>
    <t>Prosjekt Salg av eiendommer</t>
  </si>
  <si>
    <t>DTP2010 - Næringsutviklerstillingen</t>
  </si>
  <si>
    <t>DTP2010 - Landbrukskontoret</t>
  </si>
  <si>
    <t>DTP2010 - Rammereduksjon</t>
  </si>
  <si>
    <t>DTP2010 - Vaktmester</t>
  </si>
  <si>
    <t>DTP2010 - Renholderstilling</t>
  </si>
  <si>
    <t>DTP2010 - Maigården (lederstilling)</t>
  </si>
  <si>
    <t>DTP2010 - Fyrlyssenteret</t>
  </si>
  <si>
    <t>DTP2010 - Pers.ass Kjerjaneset</t>
  </si>
  <si>
    <t>DTP2010 - Kjerjaneset interne justeringer</t>
  </si>
  <si>
    <t>DTP2010 - Sone Slettebø II</t>
  </si>
  <si>
    <t>DTP2010 - Kreklingeveien nedlegges</t>
  </si>
  <si>
    <t>DTP2010 - Red. lærerstillinger</t>
  </si>
  <si>
    <t>DTP2010 - Red. tilskudd private gr.skoler</t>
  </si>
  <si>
    <t>DTP2010 - Endringer transport</t>
  </si>
  <si>
    <t>DTP2010 - Nedlegging av Duehuset</t>
  </si>
  <si>
    <t>DTP2010 - Endringer Rundevoll barnehage</t>
  </si>
  <si>
    <t>DTP2010 - Ungdomskontakten</t>
  </si>
  <si>
    <t>DTP2010 - Red. Pingvinen stilling</t>
  </si>
  <si>
    <t>DTP2010 - Stilling Kultuavd.</t>
  </si>
  <si>
    <t>DTP2010 - Kasernert brannvakt/park</t>
  </si>
  <si>
    <t>DTP2010 - Turistinfo/Visit Dalane</t>
  </si>
  <si>
    <t>DTP2010 - Økte kinobilettpriser</t>
  </si>
  <si>
    <t>DTP2010 - Statlige edruskapsplasser</t>
  </si>
  <si>
    <t>DTP2010 - Varaordfører red stilling</t>
  </si>
  <si>
    <t>DTP2010 - Legge ned Eikebladet</t>
  </si>
  <si>
    <t>DTP2010 - reduksjon varer/tjenester</t>
  </si>
  <si>
    <t>DTP2010 - Red. innkjøp</t>
  </si>
  <si>
    <t>DTP2010 - Satser hjemmehjelp</t>
  </si>
  <si>
    <t>Barnevernet - refusjon</t>
  </si>
  <si>
    <t>Boligtiltak - mindreårige flyktninger</t>
  </si>
  <si>
    <t>Fast telefoni - felles for hele kommunen</t>
  </si>
  <si>
    <t>Mobiltelefoni - felles for hele kommunen</t>
  </si>
  <si>
    <t>Tilleggsbemanning byggesak</t>
  </si>
  <si>
    <t>Overtid byggesak</t>
  </si>
  <si>
    <t>Kjøp av konsulenttjenester</t>
  </si>
  <si>
    <t>Energikostnader el. strøm</t>
  </si>
  <si>
    <t>Energikostnader  elektrokjel</t>
  </si>
  <si>
    <t>Energikostnader fyringsolje</t>
  </si>
  <si>
    <t>Energikostnader fjernvarme</t>
  </si>
  <si>
    <t>Sviktende gebyrinntekter for oppmåling</t>
  </si>
  <si>
    <t>Økte inntekter oppmåling, eget prosjekt</t>
  </si>
  <si>
    <t>Overføring av mannskap til inv.prosjekt</t>
  </si>
  <si>
    <t>Nye lokaler til Sivilforsvaret</t>
  </si>
  <si>
    <t>Økte inntekter byggesak</t>
  </si>
  <si>
    <t>Driftstilskudd leger (Capitatilskudd)</t>
  </si>
  <si>
    <t>Utvidet avlastning Slettebø 2</t>
  </si>
  <si>
    <t>Nattevaktprosjekt Sone Eigerøy/Lagård</t>
  </si>
  <si>
    <t>Overlapping vaktskifte Sone Slettebø 1</t>
  </si>
  <si>
    <t>37xx</t>
  </si>
  <si>
    <t>Sosialhjelpsutbetaling</t>
  </si>
  <si>
    <t>Krisesenter - Stavanger kommune</t>
  </si>
  <si>
    <t>Tilskudd andre trossamfunn</t>
  </si>
  <si>
    <t>Bruk av Oppmålingsfond</t>
  </si>
  <si>
    <t xml:space="preserve">Vedlikeholdsmidler </t>
  </si>
  <si>
    <t>Bruk av Premieavviksfondet (eget fond EK)</t>
  </si>
  <si>
    <t>Andre statlige tilskudd/utbytte</t>
  </si>
  <si>
    <t>Heis ved Fjellheim</t>
  </si>
  <si>
    <t>PC til elever med spesielle behov</t>
  </si>
  <si>
    <t>KS-kontingent/OU-ordning</t>
  </si>
  <si>
    <t>Bud 2011 - øk.pl. 2011 - 2014</t>
  </si>
  <si>
    <t>Samlet resultat 2011 - 2014</t>
  </si>
  <si>
    <t>Fratrekk engangsforhold 2010</t>
  </si>
  <si>
    <t xml:space="preserve">Lønnsøkninger </t>
  </si>
  <si>
    <t>Lønnsøkninger</t>
  </si>
  <si>
    <t>Lønnsendringer</t>
  </si>
  <si>
    <t xml:space="preserve"> </t>
  </si>
  <si>
    <t>DTP2010 - Bakkebø gård (selvkost)</t>
  </si>
  <si>
    <t>Netto renteutg på forvaltningslån</t>
  </si>
  <si>
    <t xml:space="preserve">Barnehagetilskudd inn i rammen </t>
  </si>
  <si>
    <t>Kvalifiseringsprogrammet</t>
  </si>
  <si>
    <t>Flytte rengjøring legesenter</t>
  </si>
  <si>
    <t>Rådmannens forslag</t>
  </si>
  <si>
    <t>F2 - Avvikling kafedrift Lundeåne</t>
  </si>
  <si>
    <t>Lønnskomp. Legevakt ASA 4301</t>
  </si>
  <si>
    <t>Lønnskomp. Kommunelege ASA 4301</t>
  </si>
  <si>
    <t>Lønnskomp. Turnuslege ASA 4301</t>
  </si>
  <si>
    <t>Økt mengde listepasienter Capitatilskudd</t>
  </si>
  <si>
    <t>Nattevakt ress.bruker Slettebø 2</t>
  </si>
  <si>
    <t>Drift av legevakt kveld/natt</t>
  </si>
  <si>
    <t>Bemanning legevisitt 2-vest</t>
  </si>
  <si>
    <t>35xx</t>
  </si>
  <si>
    <t>Avvikling - Ress. bruker 1,6 stilling</t>
  </si>
  <si>
    <t xml:space="preserve">Avvikling "Stjernevakt"-ordning </t>
  </si>
  <si>
    <t>3-delt turnus fra 35,5 til 33,6 timer pr. uke</t>
  </si>
  <si>
    <t>Prosjekt lindrende behandling 2-vest</t>
  </si>
  <si>
    <t>Fremmedspråklige elever</t>
  </si>
  <si>
    <t>2230 +</t>
  </si>
  <si>
    <t>Programvarelisenser</t>
  </si>
  <si>
    <t>Renovasjonsutgifter</t>
  </si>
  <si>
    <t>Økte driftsutgifter datalinjer etc</t>
  </si>
  <si>
    <t>Stillingsressurser rus trekkes inn</t>
  </si>
  <si>
    <t>Menighetsråds- og fellesrådsvalg</t>
  </si>
  <si>
    <t xml:space="preserve"> Kommunevalg</t>
  </si>
  <si>
    <t>Folkevalgtopplæring nytt K-styre</t>
  </si>
  <si>
    <t>F3 - Tilskudd Nordsjøvegen</t>
  </si>
  <si>
    <t>F3 - Tilskudd til Visit Dalane</t>
  </si>
  <si>
    <t>F3 - Legge ned avdeling Lagård 10 pl</t>
  </si>
  <si>
    <t>F3 - Innføre parkeringsavgift i sentrum</t>
  </si>
  <si>
    <t>Nytt</t>
  </si>
  <si>
    <t>F3 - økt leie båthus og plasser (+40%)</t>
  </si>
  <si>
    <t>Takheiser 3-ABC</t>
  </si>
  <si>
    <t>3-delt elektriske senger 2-vest</t>
  </si>
  <si>
    <t>Trygghetsalarmer og nøkkelbokser</t>
  </si>
  <si>
    <t>Medisindosetter</t>
  </si>
  <si>
    <t>Elekt. mottak inngående faktura</t>
  </si>
  <si>
    <t>Nye maskiner Miljøavd</t>
  </si>
  <si>
    <t>Midler til flomsikring</t>
  </si>
  <si>
    <t>Rådhuset - Brannteknisk oppgradering</t>
  </si>
  <si>
    <t>Eigerøy skole - bygningstek. oppgrad.</t>
  </si>
  <si>
    <t>Lagård svømmehall - nytt kloranlegg</t>
  </si>
  <si>
    <t>Hellvik skole - branntekn. oppgrad.</t>
  </si>
  <si>
    <t>Husabø barnesk.-utv.malig,nye vinduer</t>
  </si>
  <si>
    <t>Grøne Bråden sk -nye dusjer/2 beredere</t>
  </si>
  <si>
    <t>Fjellheim-isolering vegger,vinduer,dør</t>
  </si>
  <si>
    <t>Større renoveringsprosjekt Veisektor</t>
  </si>
  <si>
    <t>Gravlund (kartlegging)</t>
  </si>
  <si>
    <t>Avløp Nordre Eigerøy (Myklebust)</t>
  </si>
  <si>
    <t>Flytte pensjonsmidler ut til avdelingene</t>
  </si>
  <si>
    <t>Div</t>
  </si>
  <si>
    <t>Flytte pensjonsutg fra Kap. 7</t>
  </si>
  <si>
    <t>Flytte pensjonsmidler fra Kap 7</t>
  </si>
  <si>
    <t>Flytte pensjonsmidler fra Kap. 7</t>
  </si>
  <si>
    <t>Flytte pensjonsmidler fra kap. 7</t>
  </si>
  <si>
    <t>Bruk av AFP-fondet</t>
  </si>
  <si>
    <t>Bruk av Skattereguleringsfondet</t>
  </si>
  <si>
    <t>F3 - Totalt 6 st SFO/tiltak/skole/barneh.</t>
  </si>
  <si>
    <t>Økt tilskudd Fyrlyssenteret</t>
  </si>
  <si>
    <t>Kulturhuset - Brannteknisk oppgr. /ventilasjon</t>
  </si>
  <si>
    <t>Nye maskiner</t>
  </si>
  <si>
    <t>-</t>
  </si>
  <si>
    <t>Tilskudd Magma Geopark</t>
  </si>
  <si>
    <t>Ungdomskontakten/Pingvinen reduksjon</t>
  </si>
  <si>
    <t>Avvikling tiltak mot barn pga. flytting</t>
  </si>
  <si>
    <t>Data til folkevalgte (egen sak)</t>
  </si>
  <si>
    <t>Økt kommunalt tilskudd private barnehager</t>
  </si>
  <si>
    <t>Avsetning til Driftsfond</t>
  </si>
  <si>
    <t>Utvidelse brukerstyrt personlig assistent</t>
  </si>
  <si>
    <t>F3 - kutt i stillinger HO</t>
  </si>
  <si>
    <t>Rundevoll skole-renhold/drift nybygg</t>
  </si>
  <si>
    <t>Økte pensjonskostnader (AFP)</t>
  </si>
  <si>
    <t>Driftstilpasn. 2010 - Reduksjon innkjøp</t>
  </si>
  <si>
    <t>DTP2010 - Barnehagesatser endr. nivå</t>
  </si>
  <si>
    <t>Ledig leilighet IBO</t>
  </si>
  <si>
    <t>DTP2010 - Sekretærstilling Lundeåne</t>
  </si>
  <si>
    <t>DTP2010 - Økonomisk sosialhjelp endres</t>
  </si>
  <si>
    <t>Lagård sjukeheim/Lagård bo- og serv.sent.</t>
  </si>
  <si>
    <t>F2 - Økt inntekt på Biblioteket</t>
  </si>
  <si>
    <t>DTP2010 - Biblioteket</t>
  </si>
  <si>
    <t>Inventar/utstilling Fayancemuseet</t>
  </si>
  <si>
    <t>Branntekniske vurderinger, lovpålagt</t>
  </si>
  <si>
    <t>Flytte utg. rengjøring legesenter</t>
  </si>
  <si>
    <t>DTP2010 - Fagarbeiderst. Utemiljø</t>
  </si>
  <si>
    <t>Oppgradering software</t>
  </si>
  <si>
    <t>Oppgradering personal/økonomisystem</t>
  </si>
  <si>
    <t>Fjellheim - økte kostn. rullestolgarasje</t>
  </si>
  <si>
    <t>Digitalisering av kinosalene</t>
  </si>
  <si>
    <t>Stillingsannonser felles</t>
  </si>
  <si>
    <t>Sletting av eldre reg.planer - områdereg.</t>
  </si>
  <si>
    <t>Abonnement KPS-system personal</t>
  </si>
  <si>
    <t>Sanering eldre reguleringsplaner</t>
  </si>
  <si>
    <t>Nye reguleringsplaner</t>
  </si>
  <si>
    <t>F2 - Reduksjon forvaltningsrapporter</t>
  </si>
  <si>
    <t>F2 - Red. ordførers pensjonsordning</t>
  </si>
  <si>
    <t>Endringer AFP-utgifter</t>
  </si>
  <si>
    <t>Bruk av årets premieavvik</t>
  </si>
  <si>
    <t>Bruk av Premiefondet i livselskapene</t>
  </si>
  <si>
    <t>Lønnsøkning annsenitet</t>
  </si>
  <si>
    <t>Økte utg. til SFO/leksehj/ant.timer med mer</t>
  </si>
  <si>
    <t>Økning ATO-avd v/GB skole</t>
  </si>
  <si>
    <t>DTP2010 - Økt bet. kulturskolen</t>
  </si>
  <si>
    <t>DTP2010 - Stilling kulturskolen</t>
  </si>
  <si>
    <t>Lønnskomp. Driftstilsk. private fysioterap.</t>
  </si>
  <si>
    <t>Ny bruker integrert sone</t>
  </si>
  <si>
    <t>Driftsmessige konsekv. utvidet ATO</t>
  </si>
  <si>
    <t xml:space="preserve">Grøne Bråden skole - Utbygging forsterket avd. </t>
  </si>
  <si>
    <t>Lagård sjukeheim - Kjølerom SUS</t>
  </si>
  <si>
    <t>Grøne Bråden skole - Brannsikring ny del</t>
  </si>
  <si>
    <t>Helleland skole - Ventilasjon/div utbedringer</t>
  </si>
  <si>
    <t>Husabø u og b skole - Kartlegging evt. brakker</t>
  </si>
  <si>
    <t>F3 - Tilskudd iPark D/Dalanerådet</t>
  </si>
  <si>
    <t>Uttrekk av penger fra barnehagene-ATO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</si>
</sst>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;\-#,##0"/>
    <numFmt numFmtId="165" formatCode="_ * #,##0.00_ ;_ * \-#,##0.00_ ;_ * \-??_ ;_ @_ "/>
    <numFmt numFmtId="166" formatCode="_ * #,##0_ ;_ * \-#,##0_ ;_ * \-??_ ;_ @_ "/>
    <numFmt numFmtId="167" formatCode="&quot;Ja&quot;;&quot;Ja&quot;;&quot;Nei&quot;"/>
    <numFmt numFmtId="168" formatCode="&quot;Sann&quot;;&quot;Sann&quot;;&quot;Usann&quot;"/>
    <numFmt numFmtId="169" formatCode="&quot;På&quot;;&quot;På&quot;;&quot;Av&quot;"/>
    <numFmt numFmtId="170" formatCode="#,##0.0"/>
  </numFmts>
  <fonts count="45">
    <font>
      <sz val="10"/>
      <name val="Arial"/>
      <family val="0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0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2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20"/>
      <name val="Arial"/>
      <family val="2"/>
    </font>
    <font>
      <b/>
      <sz val="20"/>
      <color indexed="12"/>
      <name val="Times New Roman"/>
      <family val="1"/>
    </font>
    <font>
      <i/>
      <sz val="12"/>
      <name val="Times New Roman"/>
      <family val="1"/>
    </font>
    <font>
      <sz val="12"/>
      <color indexed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0"/>
      <color indexed="12"/>
      <name val="Times New Roman"/>
      <family val="1"/>
    </font>
    <font>
      <b/>
      <sz val="20"/>
      <color indexed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u val="single"/>
      <sz val="12"/>
      <name val="Arial"/>
      <family val="2"/>
    </font>
    <font>
      <u val="single"/>
      <sz val="12"/>
      <name val="Arial"/>
      <family val="2"/>
    </font>
    <font>
      <sz val="10"/>
      <color indexed="9"/>
      <name val="Arial"/>
      <family val="0"/>
    </font>
    <font>
      <b/>
      <sz val="12"/>
      <color indexed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ck"/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ck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3" fontId="0" fillId="2" borderId="0" xfId="0" applyNumberFormat="1" applyFont="1" applyFill="1" applyAlignment="1">
      <alignment/>
    </xf>
    <xf numFmtId="3" fontId="1" fillId="2" borderId="0" xfId="0" applyNumberFormat="1" applyFont="1" applyFill="1" applyAlignment="1">
      <alignment/>
    </xf>
    <xf numFmtId="3" fontId="2" fillId="2" borderId="0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 horizontal="left"/>
    </xf>
    <xf numFmtId="3" fontId="5" fillId="2" borderId="3" xfId="0" applyNumberFormat="1" applyFont="1" applyFill="1" applyBorder="1" applyAlignment="1">
      <alignment/>
    </xf>
    <xf numFmtId="3" fontId="8" fillId="2" borderId="2" xfId="0" applyNumberFormat="1" applyFont="1" applyFill="1" applyBorder="1" applyAlignment="1">
      <alignment horizontal="center"/>
    </xf>
    <xf numFmtId="3" fontId="9" fillId="3" borderId="4" xfId="0" applyNumberFormat="1" applyFont="1" applyFill="1" applyBorder="1" applyAlignment="1">
      <alignment/>
    </xf>
    <xf numFmtId="3" fontId="10" fillId="3" borderId="5" xfId="0" applyNumberFormat="1" applyFont="1" applyFill="1" applyBorder="1" applyAlignment="1">
      <alignment horizontal="left"/>
    </xf>
    <xf numFmtId="3" fontId="5" fillId="3" borderId="5" xfId="0" applyNumberFormat="1" applyFont="1" applyFill="1" applyBorder="1" applyAlignment="1">
      <alignment/>
    </xf>
    <xf numFmtId="3" fontId="5" fillId="3" borderId="6" xfId="0" applyNumberFormat="1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7" fillId="2" borderId="8" xfId="0" applyFont="1" applyFill="1" applyBorder="1" applyAlignment="1">
      <alignment horizontal="center"/>
    </xf>
    <xf numFmtId="3" fontId="8" fillId="2" borderId="8" xfId="0" applyNumberFormat="1" applyFont="1" applyFill="1" applyBorder="1" applyAlignment="1">
      <alignment horizontal="center"/>
    </xf>
    <xf numFmtId="3" fontId="8" fillId="2" borderId="7" xfId="0" applyNumberFormat="1" applyFont="1" applyFill="1" applyBorder="1" applyAlignment="1">
      <alignment horizontal="center"/>
    </xf>
    <xf numFmtId="3" fontId="8" fillId="4" borderId="9" xfId="0" applyNumberFormat="1" applyFont="1" applyFill="1" applyBorder="1" applyAlignment="1">
      <alignment horizontal="center"/>
    </xf>
    <xf numFmtId="3" fontId="8" fillId="3" borderId="10" xfId="0" applyNumberFormat="1" applyFont="1" applyFill="1" applyBorder="1" applyAlignment="1">
      <alignment horizontal="right"/>
    </xf>
    <xf numFmtId="3" fontId="5" fillId="3" borderId="10" xfId="0" applyNumberFormat="1" applyFont="1" applyFill="1" applyBorder="1" applyAlignment="1">
      <alignment/>
    </xf>
    <xf numFmtId="3" fontId="5" fillId="3" borderId="11" xfId="0" applyNumberFormat="1" applyFont="1" applyFill="1" applyBorder="1" applyAlignment="1">
      <alignment/>
    </xf>
    <xf numFmtId="0" fontId="11" fillId="2" borderId="12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center"/>
    </xf>
    <xf numFmtId="1" fontId="8" fillId="2" borderId="10" xfId="0" applyNumberFormat="1" applyFont="1" applyFill="1" applyBorder="1" applyAlignment="1">
      <alignment horizontal="center"/>
    </xf>
    <xf numFmtId="1" fontId="8" fillId="2" borderId="13" xfId="0" applyNumberFormat="1" applyFont="1" applyFill="1" applyBorder="1" applyAlignment="1">
      <alignment horizontal="center"/>
    </xf>
    <xf numFmtId="1" fontId="8" fillId="4" borderId="14" xfId="0" applyNumberFormat="1" applyFont="1" applyFill="1" applyBorder="1" applyAlignment="1">
      <alignment horizontal="center"/>
    </xf>
    <xf numFmtId="1" fontId="8" fillId="3" borderId="15" xfId="0" applyNumberFormat="1" applyFont="1" applyFill="1" applyBorder="1" applyAlignment="1">
      <alignment horizontal="center"/>
    </xf>
    <xf numFmtId="1" fontId="8" fillId="3" borderId="16" xfId="0" applyNumberFormat="1" applyFont="1" applyFill="1" applyBorder="1" applyAlignment="1">
      <alignment horizontal="center"/>
    </xf>
    <xf numFmtId="0" fontId="12" fillId="2" borderId="17" xfId="0" applyFont="1" applyFill="1" applyBorder="1" applyAlignment="1">
      <alignment/>
    </xf>
    <xf numFmtId="0" fontId="13" fillId="2" borderId="17" xfId="0" applyFont="1" applyFill="1" applyBorder="1" applyAlignment="1">
      <alignment horizontal="left"/>
    </xf>
    <xf numFmtId="3" fontId="13" fillId="2" borderId="17" xfId="0" applyNumberFormat="1" applyFont="1" applyFill="1" applyBorder="1" applyAlignment="1">
      <alignment/>
    </xf>
    <xf numFmtId="3" fontId="13" fillId="4" borderId="18" xfId="0" applyNumberFormat="1" applyFont="1" applyFill="1" applyBorder="1" applyAlignment="1">
      <alignment/>
    </xf>
    <xf numFmtId="3" fontId="13" fillId="3" borderId="19" xfId="0" applyNumberFormat="1" applyFont="1" applyFill="1" applyBorder="1" applyAlignment="1">
      <alignment/>
    </xf>
    <xf numFmtId="164" fontId="13" fillId="0" borderId="20" xfId="0" applyNumberFormat="1" applyFont="1" applyFill="1" applyBorder="1" applyAlignment="1">
      <alignment/>
    </xf>
    <xf numFmtId="0" fontId="13" fillId="2" borderId="21" xfId="0" applyFont="1" applyFill="1" applyBorder="1" applyAlignment="1">
      <alignment horizontal="center"/>
    </xf>
    <xf numFmtId="3" fontId="13" fillId="2" borderId="21" xfId="0" applyNumberFormat="1" applyFont="1" applyFill="1" applyBorder="1" applyAlignment="1">
      <alignment/>
    </xf>
    <xf numFmtId="166" fontId="13" fillId="3" borderId="20" xfId="18" applyNumberFormat="1" applyFont="1" applyFill="1" applyBorder="1" applyAlignment="1" applyProtection="1">
      <alignment/>
      <protection/>
    </xf>
    <xf numFmtId="3" fontId="15" fillId="2" borderId="21" xfId="0" applyNumberFormat="1" applyFont="1" applyFill="1" applyBorder="1" applyAlignment="1">
      <alignment/>
    </xf>
    <xf numFmtId="164" fontId="13" fillId="0" borderId="22" xfId="0" applyNumberFormat="1" applyFont="1" applyFill="1" applyBorder="1" applyAlignment="1">
      <alignment/>
    </xf>
    <xf numFmtId="0" fontId="13" fillId="2" borderId="23" xfId="0" applyFont="1" applyFill="1" applyBorder="1" applyAlignment="1">
      <alignment horizontal="center"/>
    </xf>
    <xf numFmtId="3" fontId="13" fillId="2" borderId="23" xfId="0" applyNumberFormat="1" applyFont="1" applyFill="1" applyBorder="1" applyAlignment="1">
      <alignment/>
    </xf>
    <xf numFmtId="166" fontId="13" fillId="3" borderId="22" xfId="18" applyNumberFormat="1" applyFont="1" applyFill="1" applyBorder="1" applyAlignment="1" applyProtection="1">
      <alignment/>
      <protection/>
    </xf>
    <xf numFmtId="0" fontId="12" fillId="0" borderId="15" xfId="0" applyFont="1" applyFill="1" applyBorder="1" applyAlignment="1">
      <alignment/>
    </xf>
    <xf numFmtId="0" fontId="12" fillId="2" borderId="15" xfId="0" applyFont="1" applyFill="1" applyBorder="1" applyAlignment="1">
      <alignment horizontal="center"/>
    </xf>
    <xf numFmtId="3" fontId="12" fillId="2" borderId="15" xfId="0" applyNumberFormat="1" applyFont="1" applyFill="1" applyBorder="1" applyAlignment="1">
      <alignment/>
    </xf>
    <xf numFmtId="166" fontId="12" fillId="4" borderId="24" xfId="18" applyNumberFormat="1" applyFont="1" applyFill="1" applyBorder="1" applyAlignment="1" applyProtection="1">
      <alignment horizontal="right"/>
      <protection/>
    </xf>
    <xf numFmtId="166" fontId="12" fillId="3" borderId="15" xfId="18" applyNumberFormat="1" applyFont="1" applyFill="1" applyBorder="1" applyAlignment="1" applyProtection="1">
      <alignment/>
      <protection/>
    </xf>
    <xf numFmtId="0" fontId="13" fillId="0" borderId="17" xfId="0" applyFont="1" applyFill="1" applyBorder="1" applyAlignment="1">
      <alignment/>
    </xf>
    <xf numFmtId="0" fontId="13" fillId="2" borderId="17" xfId="0" applyFont="1" applyFill="1" applyBorder="1" applyAlignment="1">
      <alignment horizontal="center"/>
    </xf>
    <xf numFmtId="166" fontId="13" fillId="4" borderId="25" xfId="18" applyNumberFormat="1" applyFont="1" applyFill="1" applyBorder="1" applyAlignment="1" applyProtection="1">
      <alignment/>
      <protection/>
    </xf>
    <xf numFmtId="166" fontId="13" fillId="3" borderId="17" xfId="18" applyNumberFormat="1" applyFont="1" applyFill="1" applyBorder="1" applyAlignment="1" applyProtection="1">
      <alignment/>
      <protection/>
    </xf>
    <xf numFmtId="166" fontId="13" fillId="3" borderId="26" xfId="18" applyNumberFormat="1" applyFont="1" applyFill="1" applyBorder="1" applyAlignment="1" applyProtection="1">
      <alignment/>
      <protection/>
    </xf>
    <xf numFmtId="0" fontId="12" fillId="0" borderId="23" xfId="0" applyFont="1" applyFill="1" applyBorder="1" applyAlignment="1">
      <alignment/>
    </xf>
    <xf numFmtId="166" fontId="13" fillId="4" borderId="27" xfId="18" applyNumberFormat="1" applyFont="1" applyFill="1" applyBorder="1" applyAlignment="1" applyProtection="1">
      <alignment/>
      <protection/>
    </xf>
    <xf numFmtId="166" fontId="13" fillId="3" borderId="23" xfId="18" applyNumberFormat="1" applyFont="1" applyFill="1" applyBorder="1" applyAlignment="1" applyProtection="1">
      <alignment/>
      <protection/>
    </xf>
    <xf numFmtId="0" fontId="13" fillId="0" borderId="20" xfId="0" applyFont="1" applyFill="1" applyBorder="1" applyAlignment="1">
      <alignment/>
    </xf>
    <xf numFmtId="0" fontId="13" fillId="0" borderId="21" xfId="0" applyFont="1" applyFill="1" applyBorder="1" applyAlignment="1">
      <alignment horizontal="center"/>
    </xf>
    <xf numFmtId="3" fontId="13" fillId="0" borderId="21" xfId="0" applyNumberFormat="1" applyFont="1" applyFill="1" applyBorder="1" applyAlignment="1">
      <alignment/>
    </xf>
    <xf numFmtId="164" fontId="12" fillId="4" borderId="28" xfId="0" applyNumberFormat="1" applyFont="1" applyFill="1" applyBorder="1" applyAlignment="1">
      <alignment/>
    </xf>
    <xf numFmtId="164" fontId="12" fillId="3" borderId="16" xfId="0" applyNumberFormat="1" applyFont="1" applyFill="1" applyBorder="1" applyAlignment="1">
      <alignment/>
    </xf>
    <xf numFmtId="3" fontId="13" fillId="3" borderId="26" xfId="0" applyNumberFormat="1" applyFont="1" applyFill="1" applyBorder="1" applyAlignment="1">
      <alignment/>
    </xf>
    <xf numFmtId="0" fontId="12" fillId="0" borderId="17" xfId="0" applyFont="1" applyFill="1" applyBorder="1" applyAlignment="1">
      <alignment/>
    </xf>
    <xf numFmtId="3" fontId="13" fillId="4" borderId="25" xfId="0" applyNumberFormat="1" applyFont="1" applyFill="1" applyBorder="1" applyAlignment="1">
      <alignment/>
    </xf>
    <xf numFmtId="3" fontId="13" fillId="3" borderId="17" xfId="0" applyNumberFormat="1" applyFont="1" applyFill="1" applyBorder="1" applyAlignment="1">
      <alignment/>
    </xf>
    <xf numFmtId="0" fontId="13" fillId="2" borderId="21" xfId="0" applyFont="1" applyFill="1" applyBorder="1" applyAlignment="1">
      <alignment/>
    </xf>
    <xf numFmtId="3" fontId="13" fillId="4" borderId="29" xfId="0" applyNumberFormat="1" applyFont="1" applyFill="1" applyBorder="1" applyAlignment="1">
      <alignment/>
    </xf>
    <xf numFmtId="3" fontId="13" fillId="3" borderId="20" xfId="0" applyNumberFormat="1" applyFont="1" applyFill="1" applyBorder="1" applyAlignment="1">
      <alignment/>
    </xf>
    <xf numFmtId="0" fontId="13" fillId="2" borderId="23" xfId="0" applyFont="1" applyFill="1" applyBorder="1" applyAlignment="1">
      <alignment/>
    </xf>
    <xf numFmtId="3" fontId="13" fillId="3" borderId="23" xfId="0" applyNumberFormat="1" applyFont="1" applyFill="1" applyBorder="1" applyAlignment="1">
      <alignment/>
    </xf>
    <xf numFmtId="0" fontId="12" fillId="2" borderId="15" xfId="0" applyFont="1" applyFill="1" applyBorder="1" applyAlignment="1">
      <alignment/>
    </xf>
    <xf numFmtId="3" fontId="12" fillId="4" borderId="24" xfId="0" applyNumberFormat="1" applyFont="1" applyFill="1" applyBorder="1" applyAlignment="1">
      <alignment/>
    </xf>
    <xf numFmtId="3" fontId="12" fillId="3" borderId="15" xfId="0" applyNumberFormat="1" applyFont="1" applyFill="1" applyBorder="1" applyAlignment="1">
      <alignment/>
    </xf>
    <xf numFmtId="3" fontId="12" fillId="3" borderId="16" xfId="0" applyNumberFormat="1" applyFont="1" applyFill="1" applyBorder="1" applyAlignment="1">
      <alignment/>
    </xf>
    <xf numFmtId="0" fontId="13" fillId="2" borderId="17" xfId="0" applyFont="1" applyFill="1" applyBorder="1" applyAlignment="1">
      <alignment/>
    </xf>
    <xf numFmtId="3" fontId="13" fillId="3" borderId="21" xfId="0" applyNumberFormat="1" applyFont="1" applyFill="1" applyBorder="1" applyAlignment="1">
      <alignment/>
    </xf>
    <xf numFmtId="3" fontId="13" fillId="4" borderId="30" xfId="0" applyNumberFormat="1" applyFont="1" applyFill="1" applyBorder="1" applyAlignment="1">
      <alignment/>
    </xf>
    <xf numFmtId="0" fontId="12" fillId="2" borderId="21" xfId="0" applyFont="1" applyFill="1" applyBorder="1" applyAlignment="1">
      <alignment/>
    </xf>
    <xf numFmtId="3" fontId="13" fillId="2" borderId="21" xfId="0" applyNumberFormat="1" applyFont="1" applyFill="1" applyBorder="1" applyAlignment="1">
      <alignment/>
    </xf>
    <xf numFmtId="3" fontId="13" fillId="0" borderId="21" xfId="0" applyNumberFormat="1" applyFont="1" applyFill="1" applyBorder="1" applyAlignment="1">
      <alignment/>
    </xf>
    <xf numFmtId="3" fontId="13" fillId="4" borderId="30" xfId="0" applyNumberFormat="1" applyFont="1" applyFill="1" applyBorder="1" applyAlignment="1">
      <alignment/>
    </xf>
    <xf numFmtId="3" fontId="13" fillId="3" borderId="21" xfId="0" applyNumberFormat="1" applyFont="1" applyFill="1" applyBorder="1" applyAlignment="1">
      <alignment/>
    </xf>
    <xf numFmtId="3" fontId="13" fillId="3" borderId="20" xfId="0" applyNumberFormat="1" applyFont="1" applyFill="1" applyBorder="1" applyAlignment="1">
      <alignment/>
    </xf>
    <xf numFmtId="0" fontId="16" fillId="2" borderId="0" xfId="0" applyFont="1" applyFill="1" applyAlignment="1">
      <alignment/>
    </xf>
    <xf numFmtId="164" fontId="13" fillId="0" borderId="21" xfId="0" applyNumberFormat="1" applyFont="1" applyFill="1" applyBorder="1" applyAlignment="1">
      <alignment/>
    </xf>
    <xf numFmtId="164" fontId="13" fillId="4" borderId="29" xfId="0" applyNumberFormat="1" applyFont="1" applyFill="1" applyBorder="1" applyAlignment="1">
      <alignment/>
    </xf>
    <xf numFmtId="164" fontId="13" fillId="3" borderId="20" xfId="0" applyNumberFormat="1" applyFont="1" applyFill="1" applyBorder="1" applyAlignment="1">
      <alignment/>
    </xf>
    <xf numFmtId="3" fontId="13" fillId="2" borderId="23" xfId="0" applyNumberFormat="1" applyFont="1" applyFill="1" applyBorder="1" applyAlignment="1">
      <alignment/>
    </xf>
    <xf numFmtId="3" fontId="13" fillId="4" borderId="27" xfId="0" applyNumberFormat="1" applyFont="1" applyFill="1" applyBorder="1" applyAlignment="1">
      <alignment/>
    </xf>
    <xf numFmtId="3" fontId="13" fillId="3" borderId="31" xfId="0" applyNumberFormat="1" applyFont="1" applyFill="1" applyBorder="1" applyAlignment="1">
      <alignment/>
    </xf>
    <xf numFmtId="0" fontId="13" fillId="2" borderId="7" xfId="0" applyFont="1" applyFill="1" applyBorder="1" applyAlignment="1">
      <alignment/>
    </xf>
    <xf numFmtId="3" fontId="13" fillId="2" borderId="7" xfId="0" applyNumberFormat="1" applyFont="1" applyFill="1" applyBorder="1" applyAlignment="1">
      <alignment/>
    </xf>
    <xf numFmtId="3" fontId="13" fillId="3" borderId="7" xfId="0" applyNumberFormat="1" applyFont="1" applyFill="1" applyBorder="1" applyAlignment="1">
      <alignment/>
    </xf>
    <xf numFmtId="3" fontId="13" fillId="3" borderId="8" xfId="0" applyNumberFormat="1" applyFont="1" applyFill="1" applyBorder="1" applyAlignment="1">
      <alignment/>
    </xf>
    <xf numFmtId="0" fontId="12" fillId="2" borderId="32" xfId="0" applyFont="1" applyFill="1" applyBorder="1" applyAlignment="1">
      <alignment/>
    </xf>
    <xf numFmtId="0" fontId="12" fillId="2" borderId="32" xfId="0" applyFont="1" applyFill="1" applyBorder="1" applyAlignment="1">
      <alignment horizontal="center"/>
    </xf>
    <xf numFmtId="3" fontId="12" fillId="2" borderId="32" xfId="0" applyNumberFormat="1" applyFont="1" applyFill="1" applyBorder="1" applyAlignment="1">
      <alignment/>
    </xf>
    <xf numFmtId="3" fontId="12" fillId="2" borderId="33" xfId="0" applyNumberFormat="1" applyFont="1" applyFill="1" applyBorder="1" applyAlignment="1">
      <alignment/>
    </xf>
    <xf numFmtId="3" fontId="12" fillId="3" borderId="32" xfId="0" applyNumberFormat="1" applyFont="1" applyFill="1" applyBorder="1" applyAlignment="1">
      <alignment/>
    </xf>
    <xf numFmtId="0" fontId="3" fillId="5" borderId="15" xfId="0" applyFont="1" applyFill="1" applyBorder="1" applyAlignment="1">
      <alignment/>
    </xf>
    <xf numFmtId="3" fontId="3" fillId="5" borderId="34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0" fontId="19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3" fontId="9" fillId="3" borderId="2" xfId="0" applyNumberFormat="1" applyFont="1" applyFill="1" applyBorder="1" applyAlignment="1">
      <alignment/>
    </xf>
    <xf numFmtId="3" fontId="8" fillId="4" borderId="3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" fontId="8" fillId="4" borderId="13" xfId="0" applyNumberFormat="1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3" fontId="12" fillId="0" borderId="26" xfId="0" applyNumberFormat="1" applyFont="1" applyFill="1" applyBorder="1" applyAlignment="1">
      <alignment/>
    </xf>
    <xf numFmtId="3" fontId="12" fillId="4" borderId="0" xfId="0" applyNumberFormat="1" applyFont="1" applyFill="1" applyAlignment="1">
      <alignment/>
    </xf>
    <xf numFmtId="3" fontId="12" fillId="3" borderId="35" xfId="0" applyNumberFormat="1" applyFont="1" applyFill="1" applyBorder="1" applyAlignment="1">
      <alignment/>
    </xf>
    <xf numFmtId="3" fontId="12" fillId="3" borderId="19" xfId="0" applyNumberFormat="1" applyFont="1" applyFill="1" applyBorder="1" applyAlignment="1">
      <alignment/>
    </xf>
    <xf numFmtId="3" fontId="12" fillId="0" borderId="17" xfId="0" applyNumberFormat="1" applyFont="1" applyFill="1" applyBorder="1" applyAlignment="1">
      <alignment/>
    </xf>
    <xf numFmtId="3" fontId="13" fillId="4" borderId="20" xfId="0" applyNumberFormat="1" applyFont="1" applyFill="1" applyBorder="1" applyAlignment="1">
      <alignment/>
    </xf>
    <xf numFmtId="3" fontId="12" fillId="3" borderId="26" xfId="0" applyNumberFormat="1" applyFont="1" applyFill="1" applyBorder="1" applyAlignment="1">
      <alignment/>
    </xf>
    <xf numFmtId="0" fontId="13" fillId="2" borderId="21" xfId="0" applyFont="1" applyFill="1" applyBorder="1" applyAlignment="1">
      <alignment/>
    </xf>
    <xf numFmtId="3" fontId="13" fillId="2" borderId="36" xfId="0" applyNumberFormat="1" applyFont="1" applyFill="1" applyBorder="1" applyAlignment="1">
      <alignment/>
    </xf>
    <xf numFmtId="3" fontId="14" fillId="4" borderId="20" xfId="0" applyNumberFormat="1" applyFont="1" applyFill="1" applyBorder="1" applyAlignment="1">
      <alignment/>
    </xf>
    <xf numFmtId="3" fontId="14" fillId="3" borderId="20" xfId="0" applyNumberFormat="1" applyFont="1" applyFill="1" applyBorder="1" applyAlignment="1">
      <alignment/>
    </xf>
    <xf numFmtId="0" fontId="13" fillId="0" borderId="21" xfId="0" applyFont="1" applyFill="1" applyBorder="1" applyAlignment="1">
      <alignment/>
    </xf>
    <xf numFmtId="3" fontId="13" fillId="4" borderId="21" xfId="0" applyNumberFormat="1" applyFont="1" applyFill="1" applyBorder="1" applyAlignment="1">
      <alignment/>
    </xf>
    <xf numFmtId="3" fontId="12" fillId="2" borderId="37" xfId="0" applyNumberFormat="1" applyFont="1" applyFill="1" applyBorder="1" applyAlignment="1">
      <alignment/>
    </xf>
    <xf numFmtId="0" fontId="13" fillId="2" borderId="22" xfId="0" applyFont="1" applyFill="1" applyBorder="1" applyAlignment="1">
      <alignment/>
    </xf>
    <xf numFmtId="0" fontId="13" fillId="2" borderId="38" xfId="0" applyFont="1" applyFill="1" applyBorder="1" applyAlignment="1">
      <alignment horizontal="center"/>
    </xf>
    <xf numFmtId="3" fontId="13" fillId="2" borderId="39" xfId="0" applyNumberFormat="1" applyFont="1" applyFill="1" applyBorder="1" applyAlignment="1">
      <alignment/>
    </xf>
    <xf numFmtId="3" fontId="13" fillId="4" borderId="23" xfId="0" applyNumberFormat="1" applyFont="1" applyFill="1" applyBorder="1" applyAlignment="1">
      <alignment/>
    </xf>
    <xf numFmtId="3" fontId="13" fillId="3" borderId="22" xfId="0" applyNumberFormat="1" applyFont="1" applyFill="1" applyBorder="1" applyAlignment="1">
      <alignment/>
    </xf>
    <xf numFmtId="0" fontId="12" fillId="2" borderId="32" xfId="0" applyFont="1" applyFill="1" applyBorder="1" applyAlignment="1">
      <alignment/>
    </xf>
    <xf numFmtId="0" fontId="12" fillId="2" borderId="32" xfId="0" applyFont="1" applyFill="1" applyBorder="1" applyAlignment="1">
      <alignment horizontal="center"/>
    </xf>
    <xf numFmtId="3" fontId="12" fillId="0" borderId="32" xfId="0" applyNumberFormat="1" applyFont="1" applyFill="1" applyBorder="1" applyAlignment="1">
      <alignment/>
    </xf>
    <xf numFmtId="3" fontId="12" fillId="2" borderId="32" xfId="0" applyNumberFormat="1" applyFont="1" applyFill="1" applyBorder="1" applyAlignment="1">
      <alignment/>
    </xf>
    <xf numFmtId="3" fontId="12" fillId="4" borderId="32" xfId="0" applyNumberFormat="1" applyFont="1" applyFill="1" applyBorder="1" applyAlignment="1">
      <alignment/>
    </xf>
    <xf numFmtId="3" fontId="12" fillId="3" borderId="32" xfId="0" applyNumberFormat="1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20" fillId="2" borderId="21" xfId="0" applyFont="1" applyFill="1" applyBorder="1" applyAlignment="1">
      <alignment horizontal="center"/>
    </xf>
    <xf numFmtId="3" fontId="13" fillId="0" borderId="17" xfId="0" applyNumberFormat="1" applyFont="1" applyFill="1" applyBorder="1" applyAlignment="1">
      <alignment/>
    </xf>
    <xf numFmtId="3" fontId="14" fillId="4" borderId="21" xfId="0" applyNumberFormat="1" applyFont="1" applyFill="1" applyBorder="1" applyAlignment="1">
      <alignment/>
    </xf>
    <xf numFmtId="3" fontId="12" fillId="2" borderId="17" xfId="0" applyNumberFormat="1" applyFont="1" applyFill="1" applyBorder="1" applyAlignment="1">
      <alignment/>
    </xf>
    <xf numFmtId="3" fontId="12" fillId="4" borderId="26" xfId="0" applyNumberFormat="1" applyFont="1" applyFill="1" applyBorder="1" applyAlignment="1">
      <alignment/>
    </xf>
    <xf numFmtId="3" fontId="13" fillId="4" borderId="26" xfId="0" applyNumberFormat="1" applyFont="1" applyFill="1" applyBorder="1" applyAlignment="1">
      <alignment/>
    </xf>
    <xf numFmtId="0" fontId="12" fillId="2" borderId="21" xfId="0" applyFont="1" applyFill="1" applyBorder="1" applyAlignment="1">
      <alignment/>
    </xf>
    <xf numFmtId="3" fontId="12" fillId="2" borderId="21" xfId="0" applyNumberFormat="1" applyFont="1" applyFill="1" applyBorder="1" applyAlignment="1">
      <alignment/>
    </xf>
    <xf numFmtId="3" fontId="12" fillId="4" borderId="21" xfId="0" applyNumberFormat="1" applyFont="1" applyFill="1" applyBorder="1" applyAlignment="1">
      <alignment/>
    </xf>
    <xf numFmtId="3" fontId="12" fillId="3" borderId="2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15" fillId="2" borderId="21" xfId="0" applyFont="1" applyFill="1" applyBorder="1" applyAlignment="1">
      <alignment/>
    </xf>
    <xf numFmtId="3" fontId="15" fillId="2" borderId="17" xfId="0" applyNumberFormat="1" applyFont="1" applyFill="1" applyBorder="1" applyAlignment="1">
      <alignment/>
    </xf>
    <xf numFmtId="0" fontId="13" fillId="2" borderId="20" xfId="0" applyFont="1" applyFill="1" applyBorder="1" applyAlignment="1">
      <alignment/>
    </xf>
    <xf numFmtId="3" fontId="12" fillId="4" borderId="32" xfId="0" applyNumberFormat="1" applyFont="1" applyFill="1" applyBorder="1" applyAlignment="1">
      <alignment/>
    </xf>
    <xf numFmtId="3" fontId="12" fillId="0" borderId="35" xfId="0" applyNumberFormat="1" applyFont="1" applyFill="1" applyBorder="1" applyAlignment="1">
      <alignment/>
    </xf>
    <xf numFmtId="3" fontId="12" fillId="4" borderId="19" xfId="0" applyNumberFormat="1" applyFont="1" applyFill="1" applyBorder="1" applyAlignment="1">
      <alignment/>
    </xf>
    <xf numFmtId="3" fontId="13" fillId="2" borderId="40" xfId="0" applyNumberFormat="1" applyFont="1" applyFill="1" applyBorder="1" applyAlignment="1">
      <alignment/>
    </xf>
    <xf numFmtId="3" fontId="13" fillId="4" borderId="17" xfId="0" applyNumberFormat="1" applyFont="1" applyFill="1" applyBorder="1" applyAlignment="1">
      <alignment/>
    </xf>
    <xf numFmtId="3" fontId="21" fillId="2" borderId="1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3" fontId="13" fillId="0" borderId="41" xfId="0" applyNumberFormat="1" applyFont="1" applyFill="1" applyBorder="1" applyAlignment="1">
      <alignment/>
    </xf>
    <xf numFmtId="3" fontId="13" fillId="4" borderId="42" xfId="0" applyNumberFormat="1" applyFont="1" applyFill="1" applyBorder="1" applyAlignment="1">
      <alignment/>
    </xf>
    <xf numFmtId="0" fontId="12" fillId="2" borderId="21" xfId="0" applyFont="1" applyFill="1" applyBorder="1" applyAlignment="1">
      <alignment horizontal="center"/>
    </xf>
    <xf numFmtId="3" fontId="12" fillId="4" borderId="20" xfId="0" applyNumberFormat="1" applyFont="1" applyFill="1" applyBorder="1" applyAlignment="1">
      <alignment/>
    </xf>
    <xf numFmtId="0" fontId="12" fillId="2" borderId="20" xfId="0" applyFont="1" applyFill="1" applyBorder="1" applyAlignment="1">
      <alignment/>
    </xf>
    <xf numFmtId="0" fontId="22" fillId="2" borderId="1" xfId="0" applyFont="1" applyFill="1" applyBorder="1" applyAlignment="1">
      <alignment horizontal="left"/>
    </xf>
    <xf numFmtId="3" fontId="8" fillId="2" borderId="43" xfId="0" applyNumberFormat="1" applyFont="1" applyFill="1" applyBorder="1" applyAlignment="1">
      <alignment horizontal="center"/>
    </xf>
    <xf numFmtId="3" fontId="9" fillId="3" borderId="5" xfId="0" applyNumberFormat="1" applyFont="1" applyFill="1" applyBorder="1" applyAlignment="1">
      <alignment/>
    </xf>
    <xf numFmtId="3" fontId="8" fillId="2" borderId="44" xfId="0" applyNumberFormat="1" applyFont="1" applyFill="1" applyBorder="1" applyAlignment="1">
      <alignment horizontal="center"/>
    </xf>
    <xf numFmtId="3" fontId="8" fillId="4" borderId="6" xfId="0" applyNumberFormat="1" applyFont="1" applyFill="1" applyBorder="1" applyAlignment="1">
      <alignment horizontal="center"/>
    </xf>
    <xf numFmtId="1" fontId="8" fillId="2" borderId="45" xfId="0" applyNumberFormat="1" applyFont="1" applyFill="1" applyBorder="1" applyAlignment="1">
      <alignment horizontal="center"/>
    </xf>
    <xf numFmtId="1" fontId="8" fillId="4" borderId="10" xfId="0" applyNumberFormat="1" applyFont="1" applyFill="1" applyBorder="1" applyAlignment="1">
      <alignment horizontal="center"/>
    </xf>
    <xf numFmtId="3" fontId="13" fillId="4" borderId="19" xfId="0" applyNumberFormat="1" applyFont="1" applyFill="1" applyBorder="1" applyAlignment="1">
      <alignment/>
    </xf>
    <xf numFmtId="3" fontId="13" fillId="4" borderId="46" xfId="0" applyNumberFormat="1" applyFont="1" applyFill="1" applyBorder="1" applyAlignment="1">
      <alignment/>
    </xf>
    <xf numFmtId="3" fontId="12" fillId="4" borderId="28" xfId="0" applyNumberFormat="1" applyFont="1" applyFill="1" applyBorder="1" applyAlignment="1">
      <alignment/>
    </xf>
    <xf numFmtId="3" fontId="13" fillId="4" borderId="47" xfId="0" applyNumberFormat="1" applyFont="1" applyFill="1" applyBorder="1" applyAlignment="1">
      <alignment/>
    </xf>
    <xf numFmtId="0" fontId="12" fillId="2" borderId="7" xfId="0" applyFont="1" applyFill="1" applyBorder="1" applyAlignment="1">
      <alignment/>
    </xf>
    <xf numFmtId="3" fontId="12" fillId="2" borderId="7" xfId="0" applyNumberFormat="1" applyFont="1" applyFill="1" applyBorder="1" applyAlignment="1">
      <alignment/>
    </xf>
    <xf numFmtId="3" fontId="12" fillId="4" borderId="47" xfId="0" applyNumberFormat="1" applyFont="1" applyFill="1" applyBorder="1" applyAlignment="1">
      <alignment/>
    </xf>
    <xf numFmtId="3" fontId="12" fillId="3" borderId="7" xfId="0" applyNumberFormat="1" applyFont="1" applyFill="1" applyBorder="1" applyAlignment="1">
      <alignment/>
    </xf>
    <xf numFmtId="3" fontId="12" fillId="3" borderId="8" xfId="0" applyNumberFormat="1" applyFont="1" applyFill="1" applyBorder="1" applyAlignment="1">
      <alignment/>
    </xf>
    <xf numFmtId="3" fontId="13" fillId="2" borderId="48" xfId="0" applyNumberFormat="1" applyFont="1" applyFill="1" applyBorder="1" applyAlignment="1">
      <alignment/>
    </xf>
    <xf numFmtId="3" fontId="13" fillId="4" borderId="49" xfId="0" applyNumberFormat="1" applyFont="1" applyFill="1" applyBorder="1" applyAlignment="1">
      <alignment/>
    </xf>
    <xf numFmtId="3" fontId="13" fillId="4" borderId="50" xfId="0" applyNumberFormat="1" applyFont="1" applyFill="1" applyBorder="1" applyAlignment="1">
      <alignment/>
    </xf>
    <xf numFmtId="3" fontId="12" fillId="4" borderId="51" xfId="0" applyNumberFormat="1" applyFont="1" applyFill="1" applyBorder="1" applyAlignment="1">
      <alignment/>
    </xf>
    <xf numFmtId="3" fontId="12" fillId="4" borderId="29" xfId="0" applyNumberFormat="1" applyFont="1" applyFill="1" applyBorder="1" applyAlignment="1">
      <alignment/>
    </xf>
    <xf numFmtId="3" fontId="23" fillId="4" borderId="29" xfId="0" applyNumberFormat="1" applyFont="1" applyFill="1" applyBorder="1" applyAlignment="1">
      <alignment/>
    </xf>
    <xf numFmtId="0" fontId="23" fillId="0" borderId="23" xfId="0" applyFont="1" applyFill="1" applyBorder="1" applyAlignment="1">
      <alignment/>
    </xf>
    <xf numFmtId="3" fontId="23" fillId="2" borderId="23" xfId="0" applyNumberFormat="1" applyFont="1" applyFill="1" applyBorder="1" applyAlignment="1">
      <alignment/>
    </xf>
    <xf numFmtId="3" fontId="23" fillId="4" borderId="46" xfId="0" applyNumberFormat="1" applyFont="1" applyFill="1" applyBorder="1" applyAlignment="1">
      <alignment/>
    </xf>
    <xf numFmtId="3" fontId="23" fillId="3" borderId="23" xfId="0" applyNumberFormat="1" applyFont="1" applyFill="1" applyBorder="1" applyAlignment="1">
      <alignment/>
    </xf>
    <xf numFmtId="3" fontId="23" fillId="3" borderId="22" xfId="0" applyNumberFormat="1" applyFont="1" applyFill="1" applyBorder="1" applyAlignment="1">
      <alignment/>
    </xf>
    <xf numFmtId="166" fontId="12" fillId="0" borderId="15" xfId="18" applyNumberFormat="1" applyFont="1" applyFill="1" applyBorder="1" applyAlignment="1" applyProtection="1">
      <alignment/>
      <protection/>
    </xf>
    <xf numFmtId="166" fontId="13" fillId="0" borderId="17" xfId="18" applyNumberFormat="1" applyFont="1" applyFill="1" applyBorder="1" applyAlignment="1" applyProtection="1">
      <alignment/>
      <protection/>
    </xf>
    <xf numFmtId="166" fontId="13" fillId="0" borderId="23" xfId="18" applyNumberFormat="1" applyFont="1" applyFill="1" applyBorder="1" applyAlignment="1" applyProtection="1">
      <alignment/>
      <protection/>
    </xf>
    <xf numFmtId="164" fontId="12" fillId="0" borderId="15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/>
    </xf>
    <xf numFmtId="3" fontId="24" fillId="4" borderId="20" xfId="0" applyNumberFormat="1" applyFont="1" applyFill="1" applyBorder="1" applyAlignment="1">
      <alignment/>
    </xf>
    <xf numFmtId="3" fontId="13" fillId="2" borderId="21" xfId="0" applyNumberFormat="1" applyFont="1" applyFill="1" applyBorder="1" applyAlignment="1">
      <alignment/>
    </xf>
    <xf numFmtId="3" fontId="13" fillId="4" borderId="20" xfId="0" applyNumberFormat="1" applyFont="1" applyFill="1" applyBorder="1" applyAlignment="1">
      <alignment/>
    </xf>
    <xf numFmtId="3" fontId="13" fillId="3" borderId="26" xfId="0" applyNumberFormat="1" applyFont="1" applyFill="1" applyBorder="1" applyAlignment="1">
      <alignment/>
    </xf>
    <xf numFmtId="0" fontId="13" fillId="2" borderId="21" xfId="0" applyFont="1" applyFill="1" applyBorder="1" applyAlignment="1">
      <alignment horizontal="center"/>
    </xf>
    <xf numFmtId="3" fontId="13" fillId="3" borderId="20" xfId="0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3" fontId="0" fillId="2" borderId="0" xfId="0" applyNumberFormat="1" applyFill="1" applyAlignment="1">
      <alignment horizontal="right"/>
    </xf>
    <xf numFmtId="3" fontId="13" fillId="4" borderId="21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/>
    </xf>
    <xf numFmtId="3" fontId="13" fillId="2" borderId="0" xfId="0" applyNumberFormat="1" applyFont="1" applyFill="1" applyBorder="1" applyAlignment="1">
      <alignment horizontal="right"/>
    </xf>
    <xf numFmtId="0" fontId="27" fillId="2" borderId="1" xfId="0" applyFont="1" applyFill="1" applyBorder="1" applyAlignment="1">
      <alignment horizontal="center"/>
    </xf>
    <xf numFmtId="3" fontId="27" fillId="2" borderId="1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3" fontId="12" fillId="0" borderId="32" xfId="0" applyNumberFormat="1" applyFont="1" applyFill="1" applyBorder="1" applyAlignment="1">
      <alignment/>
    </xf>
    <xf numFmtId="3" fontId="13" fillId="2" borderId="52" xfId="0" applyNumberFormat="1" applyFont="1" applyFill="1" applyBorder="1" applyAlignment="1">
      <alignment/>
    </xf>
    <xf numFmtId="0" fontId="15" fillId="2" borderId="21" xfId="0" applyNumberFormat="1" applyFont="1" applyFill="1" applyBorder="1" applyAlignment="1">
      <alignment/>
    </xf>
    <xf numFmtId="0" fontId="12" fillId="2" borderId="21" xfId="0" applyNumberFormat="1" applyFont="1" applyFill="1" applyBorder="1" applyAlignment="1">
      <alignment/>
    </xf>
    <xf numFmtId="0" fontId="13" fillId="2" borderId="21" xfId="0" applyNumberFormat="1" applyFont="1" applyFill="1" applyBorder="1" applyAlignment="1">
      <alignment/>
    </xf>
    <xf numFmtId="0" fontId="13" fillId="2" borderId="22" xfId="0" applyNumberFormat="1" applyFont="1" applyFill="1" applyBorder="1" applyAlignment="1">
      <alignment/>
    </xf>
    <xf numFmtId="0" fontId="12" fillId="2" borderId="7" xfId="0" applyFont="1" applyFill="1" applyBorder="1" applyAlignment="1">
      <alignment horizontal="center"/>
    </xf>
    <xf numFmtId="3" fontId="12" fillId="4" borderId="53" xfId="0" applyNumberFormat="1" applyFont="1" applyFill="1" applyBorder="1" applyAlignment="1">
      <alignment/>
    </xf>
    <xf numFmtId="3" fontId="28" fillId="2" borderId="0" xfId="0" applyNumberFormat="1" applyFont="1" applyFill="1" applyAlignment="1">
      <alignment/>
    </xf>
    <xf numFmtId="0" fontId="13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1" fontId="13" fillId="2" borderId="21" xfId="0" applyNumberFormat="1" applyFont="1" applyFill="1" applyBorder="1" applyAlignment="1">
      <alignment horizontal="center"/>
    </xf>
    <xf numFmtId="3" fontId="24" fillId="3" borderId="20" xfId="0" applyNumberFormat="1" applyFont="1" applyFill="1" applyBorder="1" applyAlignment="1">
      <alignment/>
    </xf>
    <xf numFmtId="3" fontId="31" fillId="2" borderId="0" xfId="0" applyNumberFormat="1" applyFont="1" applyFill="1" applyBorder="1" applyAlignment="1">
      <alignment horizontal="right"/>
    </xf>
    <xf numFmtId="3" fontId="13" fillId="2" borderId="23" xfId="0" applyNumberFormat="1" applyFont="1" applyFill="1" applyBorder="1" applyAlignment="1">
      <alignment/>
    </xf>
    <xf numFmtId="3" fontId="13" fillId="4" borderId="22" xfId="0" applyNumberFormat="1" applyFont="1" applyFill="1" applyBorder="1" applyAlignment="1">
      <alignment/>
    </xf>
    <xf numFmtId="3" fontId="13" fillId="3" borderId="22" xfId="0" applyNumberFormat="1" applyFont="1" applyFill="1" applyBorder="1" applyAlignment="1">
      <alignment/>
    </xf>
    <xf numFmtId="0" fontId="13" fillId="2" borderId="23" xfId="0" applyFont="1" applyFill="1" applyBorder="1" applyAlignment="1">
      <alignment horizontal="center"/>
    </xf>
    <xf numFmtId="3" fontId="13" fillId="2" borderId="17" xfId="0" applyNumberFormat="1" applyFont="1" applyFill="1" applyBorder="1" applyAlignment="1">
      <alignment/>
    </xf>
    <xf numFmtId="3" fontId="13" fillId="3" borderId="17" xfId="0" applyNumberFormat="1" applyFont="1" applyFill="1" applyBorder="1" applyAlignment="1">
      <alignment/>
    </xf>
    <xf numFmtId="0" fontId="32" fillId="2" borderId="0" xfId="0" applyFont="1" applyFill="1" applyAlignment="1">
      <alignment/>
    </xf>
    <xf numFmtId="0" fontId="3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0" borderId="21" xfId="0" applyFont="1" applyFill="1" applyBorder="1" applyAlignment="1">
      <alignment/>
    </xf>
    <xf numFmtId="0" fontId="13" fillId="2" borderId="23" xfId="0" applyFont="1" applyFill="1" applyBorder="1" applyAlignment="1">
      <alignment/>
    </xf>
    <xf numFmtId="3" fontId="13" fillId="3" borderId="23" xfId="0" applyNumberFormat="1" applyFont="1" applyFill="1" applyBorder="1" applyAlignment="1">
      <alignment/>
    </xf>
    <xf numFmtId="3" fontId="13" fillId="4" borderId="51" xfId="0" applyNumberFormat="1" applyFont="1" applyFill="1" applyBorder="1" applyAlignment="1">
      <alignment/>
    </xf>
    <xf numFmtId="3" fontId="13" fillId="4" borderId="29" xfId="0" applyNumberFormat="1" applyFont="1" applyFill="1" applyBorder="1" applyAlignment="1">
      <alignment/>
    </xf>
    <xf numFmtId="3" fontId="13" fillId="4" borderId="18" xfId="0" applyNumberFormat="1" applyFont="1" applyFill="1" applyBorder="1" applyAlignment="1">
      <alignment/>
    </xf>
    <xf numFmtId="164" fontId="12" fillId="3" borderId="54" xfId="0" applyNumberFormat="1" applyFont="1" applyFill="1" applyBorder="1" applyAlignment="1">
      <alignment/>
    </xf>
    <xf numFmtId="3" fontId="13" fillId="3" borderId="55" xfId="0" applyNumberFormat="1" applyFont="1" applyFill="1" applyBorder="1" applyAlignment="1">
      <alignment/>
    </xf>
    <xf numFmtId="3" fontId="12" fillId="2" borderId="56" xfId="0" applyNumberFormat="1" applyFont="1" applyFill="1" applyBorder="1" applyAlignment="1">
      <alignment/>
    </xf>
    <xf numFmtId="3" fontId="13" fillId="4" borderId="57" xfId="0" applyNumberFormat="1" applyFont="1" applyFill="1" applyBorder="1" applyAlignment="1">
      <alignment/>
    </xf>
    <xf numFmtId="166" fontId="12" fillId="3" borderId="58" xfId="18" applyNumberFormat="1" applyFont="1" applyFill="1" applyBorder="1" applyAlignment="1" applyProtection="1">
      <alignment/>
      <protection/>
    </xf>
    <xf numFmtId="0" fontId="15" fillId="2" borderId="21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166" fontId="13" fillId="2" borderId="21" xfId="18" applyNumberFormat="1" applyFont="1" applyFill="1" applyBorder="1" applyAlignment="1" applyProtection="1">
      <alignment horizontal="center"/>
      <protection/>
    </xf>
    <xf numFmtId="166" fontId="12" fillId="2" borderId="15" xfId="18" applyNumberFormat="1" applyFont="1" applyFill="1" applyBorder="1" applyAlignment="1" applyProtection="1">
      <alignment horizontal="center"/>
      <protection/>
    </xf>
    <xf numFmtId="166" fontId="12" fillId="2" borderId="32" xfId="18" applyNumberFormat="1" applyFont="1" applyFill="1" applyBorder="1" applyAlignment="1" applyProtection="1">
      <alignment horizontal="center"/>
      <protection/>
    </xf>
    <xf numFmtId="0" fontId="13" fillId="2" borderId="21" xfId="18" applyNumberFormat="1" applyFont="1" applyFill="1" applyBorder="1" applyAlignment="1" applyProtection="1">
      <alignment horizontal="center"/>
      <protection/>
    </xf>
    <xf numFmtId="0" fontId="12" fillId="2" borderId="2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3" fontId="15" fillId="4" borderId="20" xfId="0" applyNumberFormat="1" applyFont="1" applyFill="1" applyBorder="1" applyAlignment="1">
      <alignment/>
    </xf>
    <xf numFmtId="0" fontId="15" fillId="2" borderId="17" xfId="0" applyFont="1" applyFill="1" applyBorder="1" applyAlignment="1">
      <alignment horizontal="center"/>
    </xf>
    <xf numFmtId="3" fontId="15" fillId="3" borderId="19" xfId="0" applyNumberFormat="1" applyFont="1" applyFill="1" applyBorder="1" applyAlignment="1">
      <alignment/>
    </xf>
    <xf numFmtId="3" fontId="15" fillId="3" borderId="26" xfId="0" applyNumberFormat="1" applyFont="1" applyFill="1" applyBorder="1" applyAlignment="1">
      <alignment/>
    </xf>
    <xf numFmtId="3" fontId="15" fillId="0" borderId="17" xfId="0" applyNumberFormat="1" applyFont="1" applyFill="1" applyBorder="1" applyAlignment="1">
      <alignment/>
    </xf>
    <xf numFmtId="3" fontId="13" fillId="0" borderId="7" xfId="0" applyNumberFormat="1" applyFont="1" applyFill="1" applyBorder="1" applyAlignment="1">
      <alignment/>
    </xf>
    <xf numFmtId="0" fontId="0" fillId="2" borderId="0" xfId="0" applyFill="1" applyAlignment="1">
      <alignment/>
    </xf>
    <xf numFmtId="3" fontId="15" fillId="3" borderId="20" xfId="0" applyNumberFormat="1" applyFont="1" applyFill="1" applyBorder="1" applyAlignment="1">
      <alignment/>
    </xf>
    <xf numFmtId="0" fontId="15" fillId="2" borderId="17" xfId="0" applyFont="1" applyFill="1" applyBorder="1" applyAlignment="1">
      <alignment/>
    </xf>
    <xf numFmtId="3" fontId="15" fillId="4" borderId="29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34" fillId="6" borderId="0" xfId="0" applyFont="1" applyFill="1" applyAlignment="1">
      <alignment/>
    </xf>
    <xf numFmtId="0" fontId="0" fillId="6" borderId="0" xfId="0" applyFont="1" applyFill="1" applyAlignment="1">
      <alignment horizontal="left"/>
    </xf>
    <xf numFmtId="3" fontId="0" fillId="6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2" fillId="6" borderId="0" xfId="0" applyFont="1" applyFill="1" applyAlignment="1">
      <alignment/>
    </xf>
    <xf numFmtId="0" fontId="2" fillId="6" borderId="0" xfId="0" applyFont="1" applyFill="1" applyAlignment="1">
      <alignment horizontal="left"/>
    </xf>
    <xf numFmtId="3" fontId="2" fillId="6" borderId="0" xfId="0" applyNumberFormat="1" applyFont="1" applyFill="1" applyAlignment="1">
      <alignment/>
    </xf>
    <xf numFmtId="0" fontId="2" fillId="6" borderId="0" xfId="0" applyFont="1" applyFill="1" applyAlignment="1">
      <alignment horizontal="left"/>
    </xf>
    <xf numFmtId="3" fontId="36" fillId="6" borderId="0" xfId="0" applyNumberFormat="1" applyFont="1" applyFill="1" applyAlignment="1">
      <alignment/>
    </xf>
    <xf numFmtId="3" fontId="3" fillId="6" borderId="0" xfId="0" applyNumberFormat="1" applyFont="1" applyFill="1" applyAlignment="1">
      <alignment/>
    </xf>
    <xf numFmtId="0" fontId="37" fillId="6" borderId="0" xfId="0" applyFont="1" applyFill="1" applyAlignment="1">
      <alignment horizontal="left"/>
    </xf>
    <xf numFmtId="3" fontId="0" fillId="7" borderId="59" xfId="0" applyNumberFormat="1" applyFont="1" applyFill="1" applyBorder="1" applyAlignment="1">
      <alignment/>
    </xf>
    <xf numFmtId="3" fontId="0" fillId="7" borderId="60" xfId="0" applyNumberFormat="1" applyFont="1" applyFill="1" applyBorder="1" applyAlignment="1">
      <alignment/>
    </xf>
    <xf numFmtId="0" fontId="0" fillId="7" borderId="59" xfId="0" applyFont="1" applyFill="1" applyBorder="1" applyAlignment="1">
      <alignment horizontal="left"/>
    </xf>
    <xf numFmtId="3" fontId="0" fillId="7" borderId="61" xfId="0" applyNumberFormat="1" applyFont="1" applyFill="1" applyBorder="1" applyAlignment="1">
      <alignment/>
    </xf>
    <xf numFmtId="3" fontId="0" fillId="7" borderId="62" xfId="0" applyNumberFormat="1" applyFont="1" applyFill="1" applyBorder="1" applyAlignment="1">
      <alignment/>
    </xf>
    <xf numFmtId="0" fontId="0" fillId="7" borderId="61" xfId="0" applyFont="1" applyFill="1" applyBorder="1" applyAlignment="1">
      <alignment horizontal="left"/>
    </xf>
    <xf numFmtId="0" fontId="0" fillId="7" borderId="63" xfId="0" applyFont="1" applyFill="1" applyBorder="1" applyAlignment="1">
      <alignment horizontal="left"/>
    </xf>
    <xf numFmtId="3" fontId="0" fillId="7" borderId="64" xfId="0" applyNumberFormat="1" applyFont="1" applyFill="1" applyBorder="1" applyAlignment="1">
      <alignment/>
    </xf>
    <xf numFmtId="3" fontId="0" fillId="7" borderId="63" xfId="0" applyNumberFormat="1" applyFont="1" applyFill="1" applyBorder="1" applyAlignment="1">
      <alignment/>
    </xf>
    <xf numFmtId="3" fontId="2" fillId="6" borderId="0" xfId="0" applyNumberFormat="1" applyFont="1" applyFill="1" applyBorder="1" applyAlignment="1">
      <alignment horizontal="right"/>
    </xf>
    <xf numFmtId="0" fontId="19" fillId="6" borderId="65" xfId="0" applyFont="1" applyFill="1" applyBorder="1" applyAlignment="1">
      <alignment horizontal="left"/>
    </xf>
    <xf numFmtId="0" fontId="3" fillId="6" borderId="65" xfId="0" applyFont="1" applyFill="1" applyBorder="1" applyAlignment="1">
      <alignment horizontal="left"/>
    </xf>
    <xf numFmtId="3" fontId="3" fillId="6" borderId="65" xfId="0" applyNumberFormat="1" applyFont="1" applyFill="1" applyBorder="1" applyAlignment="1">
      <alignment/>
    </xf>
    <xf numFmtId="3" fontId="4" fillId="6" borderId="65" xfId="0" applyNumberFormat="1" applyFont="1" applyFill="1" applyBorder="1" applyAlignment="1">
      <alignment/>
    </xf>
    <xf numFmtId="3" fontId="5" fillId="6" borderId="65" xfId="0" applyNumberFormat="1" applyFont="1" applyFill="1" applyBorder="1" applyAlignment="1">
      <alignment horizontal="right"/>
    </xf>
    <xf numFmtId="0" fontId="6" fillId="6" borderId="0" xfId="0" applyFont="1" applyFill="1" applyBorder="1" applyAlignment="1">
      <alignment/>
    </xf>
    <xf numFmtId="0" fontId="0" fillId="6" borderId="0" xfId="0" applyFont="1" applyFill="1" applyBorder="1" applyAlignment="1">
      <alignment horizontal="left"/>
    </xf>
    <xf numFmtId="3" fontId="0" fillId="6" borderId="0" xfId="0" applyNumberFormat="1" applyFont="1" applyFill="1" applyBorder="1" applyAlignment="1">
      <alignment/>
    </xf>
    <xf numFmtId="0" fontId="7" fillId="6" borderId="59" xfId="0" applyFont="1" applyFill="1" applyBorder="1" applyAlignment="1">
      <alignment/>
    </xf>
    <xf numFmtId="0" fontId="7" fillId="6" borderId="66" xfId="0" applyFont="1" applyFill="1" applyBorder="1" applyAlignment="1">
      <alignment horizontal="left"/>
    </xf>
    <xf numFmtId="3" fontId="8" fillId="6" borderId="59" xfId="0" applyNumberFormat="1" applyFont="1" applyFill="1" applyBorder="1" applyAlignment="1">
      <alignment horizontal="center"/>
    </xf>
    <xf numFmtId="3" fontId="9" fillId="8" borderId="59" xfId="0" applyNumberFormat="1" applyFont="1" applyFill="1" applyBorder="1" applyAlignment="1">
      <alignment/>
    </xf>
    <xf numFmtId="3" fontId="10" fillId="8" borderId="67" xfId="0" applyNumberFormat="1" applyFont="1" applyFill="1" applyBorder="1" applyAlignment="1">
      <alignment horizontal="left"/>
    </xf>
    <xf numFmtId="3" fontId="5" fillId="8" borderId="67" xfId="0" applyNumberFormat="1" applyFont="1" applyFill="1" applyBorder="1" applyAlignment="1">
      <alignment/>
    </xf>
    <xf numFmtId="3" fontId="5" fillId="8" borderId="60" xfId="0" applyNumberFormat="1" applyFont="1" applyFill="1" applyBorder="1" applyAlignment="1">
      <alignment/>
    </xf>
    <xf numFmtId="0" fontId="7" fillId="6" borderId="61" xfId="0" applyFont="1" applyFill="1" applyBorder="1" applyAlignment="1">
      <alignment/>
    </xf>
    <xf numFmtId="0" fontId="7" fillId="6" borderId="68" xfId="0" applyFont="1" applyFill="1" applyBorder="1" applyAlignment="1">
      <alignment horizontal="center"/>
    </xf>
    <xf numFmtId="3" fontId="8" fillId="6" borderId="61" xfId="0" applyNumberFormat="1" applyFont="1" applyFill="1" applyBorder="1" applyAlignment="1">
      <alignment horizontal="center"/>
    </xf>
    <xf numFmtId="3" fontId="8" fillId="9" borderId="66" xfId="0" applyNumberFormat="1" applyFont="1" applyFill="1" applyBorder="1" applyAlignment="1">
      <alignment horizontal="center"/>
    </xf>
    <xf numFmtId="3" fontId="8" fillId="8" borderId="69" xfId="0" applyNumberFormat="1" applyFont="1" applyFill="1" applyBorder="1" applyAlignment="1">
      <alignment horizontal="right"/>
    </xf>
    <xf numFmtId="3" fontId="5" fillId="8" borderId="69" xfId="0" applyNumberFormat="1" applyFont="1" applyFill="1" applyBorder="1" applyAlignment="1">
      <alignment/>
    </xf>
    <xf numFmtId="3" fontId="5" fillId="8" borderId="64" xfId="0" applyNumberFormat="1" applyFont="1" applyFill="1" applyBorder="1" applyAlignment="1">
      <alignment/>
    </xf>
    <xf numFmtId="0" fontId="11" fillId="6" borderId="70" xfId="0" applyFont="1" applyFill="1" applyBorder="1" applyAlignment="1">
      <alignment horizontal="left"/>
    </xf>
    <xf numFmtId="0" fontId="8" fillId="6" borderId="70" xfId="0" applyFont="1" applyFill="1" applyBorder="1" applyAlignment="1">
      <alignment horizontal="center"/>
    </xf>
    <xf numFmtId="1" fontId="8" fillId="0" borderId="63" xfId="0" applyNumberFormat="1" applyFont="1" applyFill="1" applyBorder="1" applyAlignment="1">
      <alignment horizontal="center"/>
    </xf>
    <xf numFmtId="1" fontId="8" fillId="6" borderId="63" xfId="0" applyNumberFormat="1" applyFont="1" applyFill="1" applyBorder="1" applyAlignment="1">
      <alignment horizontal="center"/>
    </xf>
    <xf numFmtId="1" fontId="8" fillId="9" borderId="63" xfId="0" applyNumberFormat="1" applyFont="1" applyFill="1" applyBorder="1" applyAlignment="1">
      <alignment horizontal="center"/>
    </xf>
    <xf numFmtId="1" fontId="8" fillId="8" borderId="71" xfId="0" applyNumberFormat="1" applyFont="1" applyFill="1" applyBorder="1" applyAlignment="1">
      <alignment horizontal="center"/>
    </xf>
    <xf numFmtId="1" fontId="8" fillId="8" borderId="58" xfId="0" applyNumberFormat="1" applyFont="1" applyFill="1" applyBorder="1" applyAlignment="1">
      <alignment horizontal="center"/>
    </xf>
    <xf numFmtId="0" fontId="12" fillId="6" borderId="72" xfId="0" applyFont="1" applyFill="1" applyBorder="1" applyAlignment="1">
      <alignment/>
    </xf>
    <xf numFmtId="0" fontId="12" fillId="6" borderId="72" xfId="0" applyFont="1" applyFill="1" applyBorder="1" applyAlignment="1">
      <alignment horizontal="center"/>
    </xf>
    <xf numFmtId="3" fontId="12" fillId="0" borderId="73" xfId="0" applyNumberFormat="1" applyFont="1" applyFill="1" applyBorder="1" applyAlignment="1">
      <alignment/>
    </xf>
    <xf numFmtId="3" fontId="12" fillId="6" borderId="74" xfId="0" applyNumberFormat="1" applyFont="1" applyFill="1" applyBorder="1" applyAlignment="1">
      <alignment/>
    </xf>
    <xf numFmtId="3" fontId="12" fillId="9" borderId="0" xfId="0" applyNumberFormat="1" applyFont="1" applyFill="1" applyAlignment="1">
      <alignment/>
    </xf>
    <xf numFmtId="3" fontId="12" fillId="8" borderId="75" xfId="0" applyNumberFormat="1" applyFont="1" applyFill="1" applyBorder="1" applyAlignment="1">
      <alignment/>
    </xf>
    <xf numFmtId="3" fontId="12" fillId="8" borderId="76" xfId="0" applyNumberFormat="1" applyFont="1" applyFill="1" applyBorder="1" applyAlignment="1">
      <alignment/>
    </xf>
    <xf numFmtId="3" fontId="13" fillId="0" borderId="77" xfId="0" applyNumberFormat="1" applyFont="1" applyFill="1" applyBorder="1" applyAlignment="1">
      <alignment/>
    </xf>
    <xf numFmtId="3" fontId="13" fillId="6" borderId="78" xfId="0" applyNumberFormat="1" applyFont="1" applyFill="1" applyBorder="1" applyAlignment="1">
      <alignment/>
    </xf>
    <xf numFmtId="3" fontId="13" fillId="9" borderId="77" xfId="0" applyNumberFormat="1" applyFont="1" applyFill="1" applyBorder="1" applyAlignment="1">
      <alignment/>
    </xf>
    <xf numFmtId="3" fontId="13" fillId="8" borderId="79" xfId="0" applyNumberFormat="1" applyFont="1" applyFill="1" applyBorder="1" applyAlignment="1">
      <alignment/>
    </xf>
    <xf numFmtId="3" fontId="13" fillId="8" borderId="76" xfId="0" applyNumberFormat="1" applyFont="1" applyFill="1" applyBorder="1" applyAlignment="1">
      <alignment/>
    </xf>
    <xf numFmtId="0" fontId="13" fillId="6" borderId="72" xfId="0" applyFont="1" applyFill="1" applyBorder="1" applyAlignment="1">
      <alignment/>
    </xf>
    <xf numFmtId="0" fontId="13" fillId="6" borderId="72" xfId="0" applyFont="1" applyFill="1" applyBorder="1" applyAlignment="1">
      <alignment horizontal="center"/>
    </xf>
    <xf numFmtId="3" fontId="13" fillId="0" borderId="80" xfId="0" applyNumberFormat="1" applyFont="1" applyFill="1" applyBorder="1" applyAlignment="1">
      <alignment/>
    </xf>
    <xf numFmtId="3" fontId="12" fillId="0" borderId="58" xfId="0" applyNumberFormat="1" applyFont="1" applyFill="1" applyBorder="1" applyAlignment="1">
      <alignment/>
    </xf>
    <xf numFmtId="3" fontId="13" fillId="0" borderId="72" xfId="0" applyNumberFormat="1" applyFont="1" applyFill="1" applyBorder="1" applyAlignment="1">
      <alignment/>
    </xf>
    <xf numFmtId="0" fontId="13" fillId="6" borderId="77" xfId="0" applyFont="1" applyFill="1" applyBorder="1" applyAlignment="1">
      <alignment/>
    </xf>
    <xf numFmtId="0" fontId="13" fillId="6" borderId="77" xfId="0" applyFont="1" applyFill="1" applyBorder="1" applyAlignment="1">
      <alignment horizontal="center"/>
    </xf>
    <xf numFmtId="0" fontId="13" fillId="6" borderId="77" xfId="0" applyFont="1" applyFill="1" applyBorder="1" applyAlignment="1">
      <alignment/>
    </xf>
    <xf numFmtId="0" fontId="12" fillId="6" borderId="81" xfId="0" applyFont="1" applyFill="1" applyBorder="1" applyAlignment="1">
      <alignment/>
    </xf>
    <xf numFmtId="0" fontId="12" fillId="6" borderId="82" xfId="0" applyFont="1" applyFill="1" applyBorder="1" applyAlignment="1">
      <alignment horizontal="left"/>
    </xf>
    <xf numFmtId="3" fontId="12" fillId="0" borderId="83" xfId="0" applyNumberFormat="1" applyFont="1" applyFill="1" applyBorder="1" applyAlignment="1">
      <alignment/>
    </xf>
    <xf numFmtId="3" fontId="12" fillId="6" borderId="82" xfId="0" applyNumberFormat="1" applyFont="1" applyFill="1" applyBorder="1" applyAlignment="1">
      <alignment/>
    </xf>
    <xf numFmtId="3" fontId="12" fillId="9" borderId="84" xfId="0" applyNumberFormat="1" applyFont="1" applyFill="1" applyBorder="1" applyAlignment="1">
      <alignment/>
    </xf>
    <xf numFmtId="3" fontId="12" fillId="8" borderId="85" xfId="0" applyNumberFormat="1" applyFont="1" applyFill="1" applyBorder="1" applyAlignment="1">
      <alignment/>
    </xf>
    <xf numFmtId="3" fontId="12" fillId="8" borderId="83" xfId="0" applyNumberFormat="1" applyFont="1" applyFill="1" applyBorder="1" applyAlignment="1">
      <alignment/>
    </xf>
    <xf numFmtId="0" fontId="40" fillId="0" borderId="0" xfId="0" applyFont="1" applyAlignment="1">
      <alignment/>
    </xf>
    <xf numFmtId="3" fontId="13" fillId="3" borderId="19" xfId="0" applyNumberFormat="1" applyFont="1" applyFill="1" applyBorder="1" applyAlignment="1">
      <alignment/>
    </xf>
    <xf numFmtId="0" fontId="13" fillId="0" borderId="23" xfId="0" applyFont="1" applyFill="1" applyBorder="1" applyAlignment="1">
      <alignment horizontal="center"/>
    </xf>
    <xf numFmtId="3" fontId="13" fillId="4" borderId="46" xfId="0" applyNumberFormat="1" applyFont="1" applyFill="1" applyBorder="1" applyAlignment="1">
      <alignment/>
    </xf>
    <xf numFmtId="3" fontId="23" fillId="3" borderId="23" xfId="0" applyNumberFormat="1" applyFont="1" applyFill="1" applyBorder="1" applyAlignment="1">
      <alignment/>
    </xf>
    <xf numFmtId="3" fontId="13" fillId="2" borderId="86" xfId="0" applyNumberFormat="1" applyFont="1" applyFill="1" applyBorder="1" applyAlignment="1">
      <alignment/>
    </xf>
    <xf numFmtId="3" fontId="13" fillId="4" borderId="22" xfId="0" applyNumberFormat="1" applyFont="1" applyFill="1" applyBorder="1" applyAlignment="1">
      <alignment/>
    </xf>
    <xf numFmtId="3" fontId="23" fillId="3" borderId="22" xfId="0" applyNumberFormat="1" applyFont="1" applyFill="1" applyBorder="1" applyAlignment="1">
      <alignment/>
    </xf>
    <xf numFmtId="3" fontId="24" fillId="2" borderId="21" xfId="0" applyNumberFormat="1" applyFont="1" applyFill="1" applyBorder="1" applyAlignment="1">
      <alignment/>
    </xf>
    <xf numFmtId="3" fontId="24" fillId="4" borderId="22" xfId="0" applyNumberFormat="1" applyFont="1" applyFill="1" applyBorder="1" applyAlignment="1">
      <alignment/>
    </xf>
    <xf numFmtId="3" fontId="24" fillId="3" borderId="23" xfId="0" applyNumberFormat="1" applyFont="1" applyFill="1" applyBorder="1" applyAlignment="1">
      <alignment/>
    </xf>
    <xf numFmtId="3" fontId="24" fillId="3" borderId="22" xfId="0" applyNumberFormat="1" applyFont="1" applyFill="1" applyBorder="1" applyAlignment="1">
      <alignment/>
    </xf>
    <xf numFmtId="3" fontId="24" fillId="4" borderId="21" xfId="0" applyNumberFormat="1" applyFont="1" applyFill="1" applyBorder="1" applyAlignment="1">
      <alignment/>
    </xf>
    <xf numFmtId="3" fontId="41" fillId="2" borderId="84" xfId="0" applyNumberFormat="1" applyFont="1" applyFill="1" applyBorder="1" applyAlignment="1">
      <alignment/>
    </xf>
    <xf numFmtId="3" fontId="41" fillId="2" borderId="87" xfId="0" applyNumberFormat="1" applyFont="1" applyFill="1" applyBorder="1" applyAlignment="1">
      <alignment/>
    </xf>
    <xf numFmtId="3" fontId="15" fillId="4" borderId="46" xfId="0" applyNumberFormat="1" applyFont="1" applyFill="1" applyBorder="1" applyAlignment="1">
      <alignment/>
    </xf>
    <xf numFmtId="164" fontId="13" fillId="0" borderId="17" xfId="0" applyNumberFormat="1" applyFont="1" applyFill="1" applyBorder="1" applyAlignment="1">
      <alignment/>
    </xf>
    <xf numFmtId="164" fontId="13" fillId="0" borderId="48" xfId="0" applyNumberFormat="1" applyFont="1" applyFill="1" applyBorder="1" applyAlignment="1">
      <alignment/>
    </xf>
    <xf numFmtId="164" fontId="13" fillId="0" borderId="36" xfId="0" applyNumberFormat="1" applyFont="1" applyFill="1" applyBorder="1" applyAlignment="1">
      <alignment/>
    </xf>
    <xf numFmtId="166" fontId="13" fillId="0" borderId="23" xfId="18" applyNumberFormat="1" applyFont="1" applyFill="1" applyBorder="1" applyAlignment="1" applyProtection="1">
      <alignment horizontal="right"/>
      <protection/>
    </xf>
    <xf numFmtId="3" fontId="24" fillId="3" borderId="19" xfId="0" applyNumberFormat="1" applyFont="1" applyFill="1" applyBorder="1" applyAlignment="1">
      <alignment/>
    </xf>
    <xf numFmtId="0" fontId="24" fillId="2" borderId="21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24" fillId="2" borderId="21" xfId="0" applyFont="1" applyFill="1" applyBorder="1" applyAlignment="1">
      <alignment/>
    </xf>
    <xf numFmtId="0" fontId="24" fillId="2" borderId="23" xfId="0" applyFont="1" applyFill="1" applyBorder="1" applyAlignment="1">
      <alignment/>
    </xf>
    <xf numFmtId="0" fontId="24" fillId="2" borderId="17" xfId="0" applyFont="1" applyFill="1" applyBorder="1" applyAlignment="1">
      <alignment/>
    </xf>
    <xf numFmtId="0" fontId="24" fillId="2" borderId="21" xfId="0" applyFont="1" applyFill="1" applyBorder="1" applyAlignment="1">
      <alignment horizontal="center"/>
    </xf>
    <xf numFmtId="3" fontId="24" fillId="2" borderId="36" xfId="0" applyNumberFormat="1" applyFont="1" applyFill="1" applyBorder="1" applyAlignment="1">
      <alignment/>
    </xf>
    <xf numFmtId="3" fontId="24" fillId="4" borderId="49" xfId="0" applyNumberFormat="1" applyFont="1" applyFill="1" applyBorder="1" applyAlignment="1">
      <alignment/>
    </xf>
    <xf numFmtId="3" fontId="24" fillId="3" borderId="21" xfId="0" applyNumberFormat="1" applyFont="1" applyFill="1" applyBorder="1" applyAlignment="1">
      <alignment/>
    </xf>
    <xf numFmtId="0" fontId="24" fillId="0" borderId="23" xfId="0" applyFont="1" applyFill="1" applyBorder="1" applyAlignment="1">
      <alignment/>
    </xf>
    <xf numFmtId="3" fontId="24" fillId="4" borderId="29" xfId="0" applyNumberFormat="1" applyFont="1" applyFill="1" applyBorder="1" applyAlignment="1">
      <alignment/>
    </xf>
    <xf numFmtId="3" fontId="24" fillId="3" borderId="22" xfId="0" applyNumberFormat="1" applyFont="1" applyFill="1" applyBorder="1" applyAlignment="1">
      <alignment/>
    </xf>
    <xf numFmtId="3" fontId="24" fillId="3" borderId="20" xfId="0" applyNumberFormat="1" applyFont="1" applyFill="1" applyBorder="1" applyAlignment="1">
      <alignment/>
    </xf>
    <xf numFmtId="3" fontId="24" fillId="2" borderId="17" xfId="0" applyNumberFormat="1" applyFont="1" applyFill="1" applyBorder="1" applyAlignment="1">
      <alignment/>
    </xf>
    <xf numFmtId="0" fontId="24" fillId="2" borderId="23" xfId="0" applyFont="1" applyFill="1" applyBorder="1" applyAlignment="1">
      <alignment/>
    </xf>
    <xf numFmtId="3" fontId="15" fillId="4" borderId="22" xfId="0" applyNumberFormat="1" applyFont="1" applyFill="1" applyBorder="1" applyAlignment="1">
      <alignment/>
    </xf>
    <xf numFmtId="3" fontId="15" fillId="3" borderId="23" xfId="0" applyNumberFormat="1" applyFont="1" applyFill="1" applyBorder="1" applyAlignment="1">
      <alignment/>
    </xf>
    <xf numFmtId="3" fontId="15" fillId="3" borderId="22" xfId="0" applyNumberFormat="1" applyFont="1" applyFill="1" applyBorder="1" applyAlignment="1">
      <alignment/>
    </xf>
    <xf numFmtId="3" fontId="13" fillId="4" borderId="53" xfId="0" applyNumberFormat="1" applyFont="1" applyFill="1" applyBorder="1" applyAlignment="1">
      <alignment/>
    </xf>
    <xf numFmtId="3" fontId="24" fillId="3" borderId="26" xfId="0" applyNumberFormat="1" applyFont="1" applyFill="1" applyBorder="1" applyAlignment="1">
      <alignment/>
    </xf>
    <xf numFmtId="3" fontId="24" fillId="4" borderId="21" xfId="0" applyNumberFormat="1" applyFont="1" applyFill="1" applyBorder="1" applyAlignment="1">
      <alignment/>
    </xf>
    <xf numFmtId="3" fontId="24" fillId="4" borderId="46" xfId="0" applyNumberFormat="1" applyFont="1" applyFill="1" applyBorder="1" applyAlignment="1">
      <alignment/>
    </xf>
    <xf numFmtId="3" fontId="24" fillId="3" borderId="21" xfId="0" applyNumberFormat="1" applyFont="1" applyFill="1" applyBorder="1" applyAlignment="1">
      <alignment/>
    </xf>
    <xf numFmtId="3" fontId="24" fillId="4" borderId="49" xfId="0" applyNumberFormat="1" applyFont="1" applyFill="1" applyBorder="1" applyAlignment="1">
      <alignment/>
    </xf>
    <xf numFmtId="3" fontId="24" fillId="4" borderId="46" xfId="0" applyNumberFormat="1" applyFont="1" applyFill="1" applyBorder="1" applyAlignment="1">
      <alignment/>
    </xf>
    <xf numFmtId="3" fontId="24" fillId="3" borderId="23" xfId="0" applyNumberFormat="1" applyFont="1" applyFill="1" applyBorder="1" applyAlignment="1">
      <alignment/>
    </xf>
    <xf numFmtId="0" fontId="24" fillId="2" borderId="17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305175" y="9372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31</xdr:row>
      <xdr:rowOff>123825</xdr:rowOff>
    </xdr:from>
    <xdr:to>
      <xdr:col>4</xdr:col>
      <xdr:colOff>238125</xdr:colOff>
      <xdr:row>47</xdr:row>
      <xdr:rowOff>28575</xdr:rowOff>
    </xdr:to>
    <xdr:sp>
      <xdr:nvSpPr>
        <xdr:cNvPr id="2" name="Line 2"/>
        <xdr:cNvSpPr>
          <a:spLocks/>
        </xdr:cNvSpPr>
      </xdr:nvSpPr>
      <xdr:spPr>
        <a:xfrm flipV="1">
          <a:off x="3619500" y="6286500"/>
          <a:ext cx="781050" cy="3114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171450</xdr:rowOff>
    </xdr:from>
    <xdr:to>
      <xdr:col>4</xdr:col>
      <xdr:colOff>295275</xdr:colOff>
      <xdr:row>50</xdr:row>
      <xdr:rowOff>142875</xdr:rowOff>
    </xdr:to>
    <xdr:sp>
      <xdr:nvSpPr>
        <xdr:cNvPr id="3" name="Line 3"/>
        <xdr:cNvSpPr>
          <a:spLocks/>
        </xdr:cNvSpPr>
      </xdr:nvSpPr>
      <xdr:spPr>
        <a:xfrm flipV="1">
          <a:off x="4162425" y="9544050"/>
          <a:ext cx="2952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47</xdr:row>
      <xdr:rowOff>152400</xdr:rowOff>
    </xdr:from>
    <xdr:to>
      <xdr:col>5</xdr:col>
      <xdr:colOff>171450</xdr:colOff>
      <xdr:row>50</xdr:row>
      <xdr:rowOff>142875</xdr:rowOff>
    </xdr:to>
    <xdr:sp>
      <xdr:nvSpPr>
        <xdr:cNvPr id="4" name="Line 4"/>
        <xdr:cNvSpPr>
          <a:spLocks/>
        </xdr:cNvSpPr>
      </xdr:nvSpPr>
      <xdr:spPr>
        <a:xfrm flipV="1">
          <a:off x="4171950" y="9525000"/>
          <a:ext cx="9429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24</xdr:row>
      <xdr:rowOff>19050</xdr:rowOff>
    </xdr:from>
    <xdr:to>
      <xdr:col>7</xdr:col>
      <xdr:colOff>447675</xdr:colOff>
      <xdr:row>40</xdr:row>
      <xdr:rowOff>190500</xdr:rowOff>
    </xdr:to>
    <xdr:sp>
      <xdr:nvSpPr>
        <xdr:cNvPr id="5" name="Line 5"/>
        <xdr:cNvSpPr>
          <a:spLocks/>
        </xdr:cNvSpPr>
      </xdr:nvSpPr>
      <xdr:spPr>
        <a:xfrm>
          <a:off x="5686425" y="4476750"/>
          <a:ext cx="1266825" cy="3676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22</xdr:row>
      <xdr:rowOff>38100</xdr:rowOff>
    </xdr:from>
    <xdr:to>
      <xdr:col>2</xdr:col>
      <xdr:colOff>247650</xdr:colOff>
      <xdr:row>47</xdr:row>
      <xdr:rowOff>0</xdr:rowOff>
    </xdr:to>
    <xdr:sp>
      <xdr:nvSpPr>
        <xdr:cNvPr id="6" name="Line 6"/>
        <xdr:cNvSpPr>
          <a:spLocks/>
        </xdr:cNvSpPr>
      </xdr:nvSpPr>
      <xdr:spPr>
        <a:xfrm>
          <a:off x="2409825" y="4171950"/>
          <a:ext cx="1143000" cy="520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695325</xdr:colOff>
      <xdr:row>37</xdr:row>
      <xdr:rowOff>19050</xdr:rowOff>
    </xdr:from>
    <xdr:to>
      <xdr:col>6</xdr:col>
      <xdr:colOff>600075</xdr:colOff>
      <xdr:row>51</xdr:row>
      <xdr:rowOff>19050</xdr:rowOff>
    </xdr:to>
    <xdr:sp>
      <xdr:nvSpPr>
        <xdr:cNvPr id="7" name="Line 7"/>
        <xdr:cNvSpPr>
          <a:spLocks/>
        </xdr:cNvSpPr>
      </xdr:nvSpPr>
      <xdr:spPr>
        <a:xfrm flipH="1" flipV="1">
          <a:off x="4857750" y="7381875"/>
          <a:ext cx="1466850" cy="2705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37</xdr:row>
      <xdr:rowOff>9525</xdr:rowOff>
    </xdr:from>
    <xdr:to>
      <xdr:col>6</xdr:col>
      <xdr:colOff>590550</xdr:colOff>
      <xdr:row>51</xdr:row>
      <xdr:rowOff>9525</xdr:rowOff>
    </xdr:to>
    <xdr:sp>
      <xdr:nvSpPr>
        <xdr:cNvPr id="8" name="Line 8"/>
        <xdr:cNvSpPr>
          <a:spLocks/>
        </xdr:cNvSpPr>
      </xdr:nvSpPr>
      <xdr:spPr>
        <a:xfrm flipH="1" flipV="1">
          <a:off x="4229100" y="7372350"/>
          <a:ext cx="2085975" cy="2705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0"/>
  <sheetViews>
    <sheetView workbookViewId="0" topLeftCell="A1">
      <selection activeCell="F40" sqref="F40"/>
    </sheetView>
  </sheetViews>
  <sheetFormatPr defaultColWidth="11.421875" defaultRowHeight="12.75"/>
  <cols>
    <col min="1" max="1" width="33.57421875" style="291" customWidth="1"/>
    <col min="2" max="2" width="16.00390625" style="289" customWidth="1"/>
    <col min="3" max="3" width="12.8515625" style="290" customWidth="1"/>
    <col min="4" max="4" width="11.140625" style="290" hidden="1" customWidth="1"/>
    <col min="5" max="7" width="11.7109375" style="290" customWidth="1"/>
    <col min="8" max="8" width="12.57421875" style="290" customWidth="1"/>
    <col min="9" max="16384" width="9.8515625" style="291" customWidth="1"/>
  </cols>
  <sheetData>
    <row r="2" ht="26.25">
      <c r="A2" s="288" t="s">
        <v>272</v>
      </c>
    </row>
    <row r="4" spans="1:3" ht="15">
      <c r="A4" s="292" t="s">
        <v>273</v>
      </c>
      <c r="B4" s="293"/>
      <c r="C4" s="294"/>
    </row>
    <row r="5" spans="1:3" ht="15">
      <c r="A5" s="292"/>
      <c r="B5" s="293"/>
      <c r="C5" s="294"/>
    </row>
    <row r="6" spans="1:3" ht="15">
      <c r="A6" s="293" t="s">
        <v>274</v>
      </c>
      <c r="C6" s="294"/>
    </row>
    <row r="7" spans="1:3" ht="15">
      <c r="A7" s="293" t="s">
        <v>275</v>
      </c>
      <c r="C7" s="294"/>
    </row>
    <row r="8" spans="1:3" ht="15">
      <c r="A8" s="293" t="s">
        <v>276</v>
      </c>
      <c r="C8" s="294"/>
    </row>
    <row r="9" spans="1:3" ht="15">
      <c r="A9" s="293" t="s">
        <v>277</v>
      </c>
      <c r="C9" s="294"/>
    </row>
    <row r="10" spans="1:3" ht="15">
      <c r="A10" s="293" t="s">
        <v>278</v>
      </c>
      <c r="C10" s="294"/>
    </row>
    <row r="11" spans="1:7" ht="15.75">
      <c r="A11" s="295" t="s">
        <v>279</v>
      </c>
      <c r="C11" s="296"/>
      <c r="D11" s="297"/>
      <c r="E11" s="297"/>
      <c r="F11" s="297"/>
      <c r="G11" s="297"/>
    </row>
    <row r="12" spans="1:7" ht="15.75">
      <c r="A12" s="295" t="s">
        <v>280</v>
      </c>
      <c r="C12" s="296"/>
      <c r="D12" s="297"/>
      <c r="E12" s="297"/>
      <c r="F12" s="297"/>
      <c r="G12" s="297"/>
    </row>
    <row r="13" spans="1:7" ht="15.75">
      <c r="A13" s="295" t="s">
        <v>281</v>
      </c>
      <c r="C13" s="296"/>
      <c r="D13" s="297"/>
      <c r="E13" s="297"/>
      <c r="F13" s="297"/>
      <c r="G13" s="297"/>
    </row>
    <row r="14" ht="15">
      <c r="A14" s="298" t="s">
        <v>282</v>
      </c>
    </row>
    <row r="15" ht="15">
      <c r="B15" s="298"/>
    </row>
    <row r="16" ht="15">
      <c r="A16" s="292" t="s">
        <v>283</v>
      </c>
    </row>
    <row r="19" spans="2:7" ht="12.75">
      <c r="B19" s="291"/>
      <c r="C19" s="291"/>
      <c r="D19" s="291"/>
      <c r="E19" s="291"/>
      <c r="F19" s="299" t="s">
        <v>284</v>
      </c>
      <c r="G19" s="300"/>
    </row>
    <row r="20" spans="2:7" ht="12.75">
      <c r="B20" s="301" t="s">
        <v>285</v>
      </c>
      <c r="C20" s="300"/>
      <c r="D20" s="291"/>
      <c r="E20" s="291"/>
      <c r="F20" s="302" t="s">
        <v>286</v>
      </c>
      <c r="G20" s="303"/>
    </row>
    <row r="21" spans="2:7" ht="12.75">
      <c r="B21" s="304" t="s">
        <v>287</v>
      </c>
      <c r="C21" s="303"/>
      <c r="D21" s="291"/>
      <c r="E21" s="291"/>
      <c r="F21" s="302" t="s">
        <v>288</v>
      </c>
      <c r="G21" s="303"/>
    </row>
    <row r="22" spans="2:7" ht="12.75">
      <c r="B22" s="305" t="s">
        <v>289</v>
      </c>
      <c r="C22" s="306"/>
      <c r="D22" s="291"/>
      <c r="E22" s="291"/>
      <c r="F22" s="302" t="s">
        <v>290</v>
      </c>
      <c r="G22" s="303"/>
    </row>
    <row r="23" spans="4:7" ht="12.75">
      <c r="D23" s="291"/>
      <c r="E23" s="291"/>
      <c r="F23" s="302" t="s">
        <v>291</v>
      </c>
      <c r="G23" s="303"/>
    </row>
    <row r="24" spans="4:7" ht="12.75">
      <c r="D24" s="291"/>
      <c r="E24" s="291"/>
      <c r="F24" s="307" t="s">
        <v>292</v>
      </c>
      <c r="G24" s="306"/>
    </row>
    <row r="26" ht="15">
      <c r="H26" s="308"/>
    </row>
    <row r="27" spans="1:8" ht="26.25" thickBot="1">
      <c r="A27" s="309" t="s">
        <v>293</v>
      </c>
      <c r="B27" s="310"/>
      <c r="C27" s="311"/>
      <c r="D27" s="311"/>
      <c r="E27" s="311"/>
      <c r="F27" s="311"/>
      <c r="G27" s="312"/>
      <c r="H27" s="313" t="s">
        <v>1</v>
      </c>
    </row>
    <row r="28" spans="1:8" ht="18.75" thickTop="1">
      <c r="A28" s="314"/>
      <c r="B28" s="315"/>
      <c r="C28" s="316"/>
      <c r="D28" s="316"/>
      <c r="E28" s="316"/>
      <c r="F28" s="316"/>
      <c r="G28" s="316"/>
      <c r="H28" s="316"/>
    </row>
    <row r="29" spans="1:8" ht="22.5">
      <c r="A29" s="317"/>
      <c r="B29" s="318"/>
      <c r="C29" s="319" t="s">
        <v>46</v>
      </c>
      <c r="D29" s="319" t="s">
        <v>2</v>
      </c>
      <c r="E29" s="320"/>
      <c r="F29" s="321" t="s">
        <v>3</v>
      </c>
      <c r="G29" s="322"/>
      <c r="H29" s="323"/>
    </row>
    <row r="30" spans="1:8" ht="18.75">
      <c r="A30" s="324"/>
      <c r="B30" s="325"/>
      <c r="C30" s="326" t="s">
        <v>47</v>
      </c>
      <c r="D30" s="326" t="s">
        <v>5</v>
      </c>
      <c r="E30" s="327" t="s">
        <v>6</v>
      </c>
      <c r="F30" s="328"/>
      <c r="G30" s="329"/>
      <c r="H30" s="330"/>
    </row>
    <row r="31" spans="1:8" ht="20.25">
      <c r="A31" s="331" t="s">
        <v>7</v>
      </c>
      <c r="B31" s="332" t="s">
        <v>8</v>
      </c>
      <c r="C31" s="333">
        <v>2007</v>
      </c>
      <c r="D31" s="334">
        <v>2004</v>
      </c>
      <c r="E31" s="335">
        <v>2008</v>
      </c>
      <c r="F31" s="336">
        <v>2009</v>
      </c>
      <c r="G31" s="337">
        <v>2010</v>
      </c>
      <c r="H31" s="337">
        <v>2011</v>
      </c>
    </row>
    <row r="32" spans="1:8" ht="15.75">
      <c r="A32" s="338" t="s">
        <v>48</v>
      </c>
      <c r="B32" s="339"/>
      <c r="C32" s="340">
        <v>35621</v>
      </c>
      <c r="D32" s="341"/>
      <c r="E32" s="342">
        <v>38422</v>
      </c>
      <c r="F32" s="343">
        <v>38422</v>
      </c>
      <c r="G32" s="344">
        <v>38422</v>
      </c>
      <c r="H32" s="344">
        <v>38422</v>
      </c>
    </row>
    <row r="33" spans="1:8" ht="15.75">
      <c r="A33" s="338" t="s">
        <v>294</v>
      </c>
      <c r="B33" s="339"/>
      <c r="C33" s="345">
        <v>-1737</v>
      </c>
      <c r="D33" s="346"/>
      <c r="E33" s="347">
        <v>-2145</v>
      </c>
      <c r="F33" s="348">
        <v>-2145</v>
      </c>
      <c r="G33" s="349">
        <v>-2145</v>
      </c>
      <c r="H33" s="349">
        <v>-2145</v>
      </c>
    </row>
    <row r="34" spans="1:8" ht="15.75">
      <c r="A34" s="338"/>
      <c r="B34" s="339"/>
      <c r="C34" s="345"/>
      <c r="D34" s="346"/>
      <c r="E34" s="347"/>
      <c r="F34" s="348"/>
      <c r="G34" s="344"/>
      <c r="H34" s="344"/>
    </row>
    <row r="35" spans="1:8" ht="15.75">
      <c r="A35" s="338" t="s">
        <v>49</v>
      </c>
      <c r="B35" s="339"/>
      <c r="C35" s="345"/>
      <c r="D35" s="346"/>
      <c r="E35" s="347"/>
      <c r="F35" s="348"/>
      <c r="G35" s="344"/>
      <c r="H35" s="344"/>
    </row>
    <row r="36" spans="1:8" ht="15.75">
      <c r="A36" s="350" t="s">
        <v>295</v>
      </c>
      <c r="B36" s="351">
        <v>1110</v>
      </c>
      <c r="C36" s="345">
        <v>400</v>
      </c>
      <c r="D36" s="346"/>
      <c r="E36" s="347">
        <v>250</v>
      </c>
      <c r="F36" s="348">
        <v>250</v>
      </c>
      <c r="G36" s="349">
        <v>250</v>
      </c>
      <c r="H36" s="349">
        <v>250</v>
      </c>
    </row>
    <row r="37" spans="1:8" ht="15.75">
      <c r="A37" s="350" t="s">
        <v>296</v>
      </c>
      <c r="B37" s="351">
        <v>1076</v>
      </c>
      <c r="C37" s="352">
        <v>120</v>
      </c>
      <c r="D37" s="346"/>
      <c r="E37" s="347">
        <v>30</v>
      </c>
      <c r="F37" s="348">
        <v>30</v>
      </c>
      <c r="G37" s="349">
        <v>30</v>
      </c>
      <c r="H37" s="349">
        <v>30</v>
      </c>
    </row>
    <row r="38" spans="1:8" ht="15.75">
      <c r="A38" s="338" t="s">
        <v>58</v>
      </c>
      <c r="B38" s="339"/>
      <c r="C38" s="353">
        <v>2393</v>
      </c>
      <c r="D38" s="346"/>
      <c r="E38" s="347"/>
      <c r="F38" s="348"/>
      <c r="G38" s="344"/>
      <c r="H38" s="344"/>
    </row>
    <row r="39" spans="1:8" ht="15.75">
      <c r="A39" s="338"/>
      <c r="B39" s="339"/>
      <c r="C39" s="354"/>
      <c r="D39" s="346"/>
      <c r="E39" s="347"/>
      <c r="F39" s="348"/>
      <c r="G39" s="344"/>
      <c r="H39" s="344"/>
    </row>
    <row r="40" spans="1:8" ht="15.75">
      <c r="A40" s="338" t="s">
        <v>297</v>
      </c>
      <c r="B40" s="339"/>
      <c r="C40" s="345"/>
      <c r="D40" s="346"/>
      <c r="E40" s="347"/>
      <c r="F40" s="348"/>
      <c r="G40" s="344"/>
      <c r="H40" s="344"/>
    </row>
    <row r="41" spans="1:8" ht="15.75">
      <c r="A41" s="350" t="s">
        <v>298</v>
      </c>
      <c r="B41" s="351">
        <v>1031</v>
      </c>
      <c r="C41" s="345"/>
      <c r="D41" s="346"/>
      <c r="E41" s="347"/>
      <c r="F41" s="348">
        <v>500</v>
      </c>
      <c r="G41" s="349"/>
      <c r="H41" s="349"/>
    </row>
    <row r="42" spans="1:8" ht="15.75">
      <c r="A42" s="350" t="s">
        <v>299</v>
      </c>
      <c r="B42" s="351">
        <v>1031</v>
      </c>
      <c r="C42" s="345"/>
      <c r="D42" s="346"/>
      <c r="E42" s="347"/>
      <c r="F42" s="348"/>
      <c r="G42" s="349"/>
      <c r="H42" s="349">
        <v>800</v>
      </c>
    </row>
    <row r="43" spans="1:8" ht="15.75">
      <c r="A43" s="355"/>
      <c r="B43" s="356"/>
      <c r="C43" s="345"/>
      <c r="D43" s="346"/>
      <c r="E43" s="347"/>
      <c r="F43" s="348"/>
      <c r="G43" s="348"/>
      <c r="H43" s="348"/>
    </row>
    <row r="44" spans="1:8" ht="15.75">
      <c r="A44" s="357"/>
      <c r="B44" s="356"/>
      <c r="C44" s="345"/>
      <c r="D44" s="346"/>
      <c r="E44" s="347"/>
      <c r="F44" s="348"/>
      <c r="G44" s="348"/>
      <c r="H44" s="348"/>
    </row>
    <row r="45" spans="1:8" ht="15.75">
      <c r="A45" s="355"/>
      <c r="B45" s="356"/>
      <c r="C45" s="345"/>
      <c r="D45" s="346"/>
      <c r="E45" s="347"/>
      <c r="F45" s="348"/>
      <c r="G45" s="348"/>
      <c r="H45" s="348"/>
    </row>
    <row r="46" spans="1:8" ht="15.75">
      <c r="A46" s="357"/>
      <c r="B46" s="356"/>
      <c r="C46" s="345"/>
      <c r="D46" s="346"/>
      <c r="E46" s="347"/>
      <c r="F46" s="348"/>
      <c r="G46" s="348"/>
      <c r="H46" s="348"/>
    </row>
    <row r="47" spans="1:8" ht="16.5" thickBot="1">
      <c r="A47" s="357"/>
      <c r="B47" s="356"/>
      <c r="C47" s="345"/>
      <c r="D47" s="346"/>
      <c r="E47" s="347"/>
      <c r="F47" s="348"/>
      <c r="G47" s="348"/>
      <c r="H47" s="348"/>
    </row>
    <row r="48" spans="1:8" ht="16.5" thickBot="1">
      <c r="A48" s="358" t="s">
        <v>55</v>
      </c>
      <c r="B48" s="359"/>
      <c r="C48" s="360">
        <v>38422</v>
      </c>
      <c r="D48" s="361"/>
      <c r="E48" s="362">
        <v>39247</v>
      </c>
      <c r="F48" s="363">
        <v>39337</v>
      </c>
      <c r="G48" s="364">
        <v>38487</v>
      </c>
      <c r="H48" s="364">
        <v>39287</v>
      </c>
    </row>
    <row r="52" spans="3:8" ht="12.75">
      <c r="C52" s="299" t="s">
        <v>300</v>
      </c>
      <c r="D52" s="300"/>
      <c r="E52" s="300"/>
      <c r="G52" s="299" t="s">
        <v>301</v>
      </c>
      <c r="H52" s="300"/>
    </row>
    <row r="53" spans="3:8" ht="12.75">
      <c r="C53" s="302" t="s">
        <v>302</v>
      </c>
      <c r="D53" s="303"/>
      <c r="E53" s="303"/>
      <c r="G53" s="302" t="s">
        <v>303</v>
      </c>
      <c r="H53" s="303"/>
    </row>
    <row r="54" spans="3:8" ht="12.75">
      <c r="C54" s="302" t="s">
        <v>304</v>
      </c>
      <c r="D54" s="303"/>
      <c r="E54" s="303"/>
      <c r="G54" s="302" t="s">
        <v>305</v>
      </c>
      <c r="H54" s="303"/>
    </row>
    <row r="55" spans="3:8" ht="12.75">
      <c r="C55" s="302" t="s">
        <v>306</v>
      </c>
      <c r="D55" s="303"/>
      <c r="E55" s="303"/>
      <c r="G55" s="302" t="s">
        <v>307</v>
      </c>
      <c r="H55" s="303"/>
    </row>
    <row r="56" spans="3:8" ht="12.75">
      <c r="C56" s="307" t="s">
        <v>308</v>
      </c>
      <c r="D56" s="306"/>
      <c r="E56" s="306"/>
      <c r="G56" s="302" t="s">
        <v>309</v>
      </c>
      <c r="H56" s="303"/>
    </row>
    <row r="57" spans="7:8" ht="12.75">
      <c r="G57" s="302" t="s">
        <v>310</v>
      </c>
      <c r="H57" s="303"/>
    </row>
    <row r="58" spans="7:8" ht="12.75">
      <c r="G58" s="302" t="s">
        <v>311</v>
      </c>
      <c r="H58" s="303"/>
    </row>
    <row r="59" spans="7:8" ht="12.75">
      <c r="G59" s="302" t="s">
        <v>312</v>
      </c>
      <c r="H59" s="303"/>
    </row>
    <row r="60" spans="7:8" ht="12.75">
      <c r="G60" s="307" t="s">
        <v>313</v>
      </c>
      <c r="H60" s="306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workbookViewId="0" topLeftCell="A1">
      <pane ySplit="6" topLeftCell="BM52" activePane="bottomLeft" state="frozen"/>
      <selection pane="topLeft" activeCell="A1" sqref="A1"/>
      <selection pane="bottomLeft" activeCell="D65" sqref="D65"/>
    </sheetView>
  </sheetViews>
  <sheetFormatPr defaultColWidth="11.421875" defaultRowHeight="12.75"/>
  <cols>
    <col min="1" max="1" width="38.7109375" style="1" customWidth="1"/>
    <col min="2" max="2" width="11.28125" style="108" customWidth="1"/>
    <col min="3" max="3" width="13.00390625" style="3" customWidth="1"/>
    <col min="4" max="7" width="11.7109375" style="3" customWidth="1"/>
    <col min="8" max="16384" width="9.8515625" style="1" customWidth="1"/>
  </cols>
  <sheetData>
    <row r="1" ht="15">
      <c r="G1" s="5"/>
    </row>
    <row r="2" spans="1:7" ht="26.25" thickBot="1">
      <c r="A2" s="109" t="s">
        <v>44</v>
      </c>
      <c r="B2" s="110"/>
      <c r="C2" s="7"/>
      <c r="D2" s="7"/>
      <c r="E2" s="7"/>
      <c r="F2" s="8"/>
      <c r="G2" s="9" t="s">
        <v>1</v>
      </c>
    </row>
    <row r="3" spans="1:7" ht="18.75" thickTop="1">
      <c r="A3" s="10"/>
      <c r="B3" s="111"/>
      <c r="C3" s="12"/>
      <c r="D3" s="12"/>
      <c r="E3" s="12"/>
      <c r="F3" s="12"/>
      <c r="G3" s="12"/>
    </row>
    <row r="4" spans="1:7" ht="22.5">
      <c r="A4" s="13"/>
      <c r="B4" s="112"/>
      <c r="C4" s="16" t="s">
        <v>46</v>
      </c>
      <c r="D4" s="113"/>
      <c r="E4" s="18" t="s">
        <v>3</v>
      </c>
      <c r="F4" s="19"/>
      <c r="G4" s="20"/>
    </row>
    <row r="5" spans="1:7" ht="18.75">
      <c r="A5" s="21"/>
      <c r="B5" s="22"/>
      <c r="C5" s="24" t="s">
        <v>47</v>
      </c>
      <c r="D5" s="114" t="s">
        <v>6</v>
      </c>
      <c r="E5" s="26"/>
      <c r="F5" s="27"/>
      <c r="G5" s="28"/>
    </row>
    <row r="6" spans="1:7" ht="20.25">
      <c r="A6" s="29" t="s">
        <v>7</v>
      </c>
      <c r="B6" s="30" t="s">
        <v>8</v>
      </c>
      <c r="C6" s="115">
        <v>2010</v>
      </c>
      <c r="D6" s="116">
        <v>2011</v>
      </c>
      <c r="E6" s="34">
        <v>2012</v>
      </c>
      <c r="F6" s="35">
        <v>2013</v>
      </c>
      <c r="G6" s="35">
        <v>2014</v>
      </c>
    </row>
    <row r="7" spans="1:7" ht="15.75">
      <c r="A7" s="36" t="s">
        <v>48</v>
      </c>
      <c r="B7" s="117"/>
      <c r="C7" s="159">
        <v>58871</v>
      </c>
      <c r="D7" s="160">
        <f>C60</f>
        <v>62875</v>
      </c>
      <c r="E7" s="121">
        <f>+D7</f>
        <v>62875</v>
      </c>
      <c r="F7" s="121">
        <f>+D7</f>
        <v>62875</v>
      </c>
      <c r="G7" s="121">
        <f>+D7</f>
        <v>62875</v>
      </c>
    </row>
    <row r="8" spans="1:7" ht="15.75">
      <c r="A8" s="81" t="s">
        <v>391</v>
      </c>
      <c r="B8" s="56"/>
      <c r="C8" s="145">
        <v>250</v>
      </c>
      <c r="D8" s="123">
        <f>-C59</f>
        <v>995</v>
      </c>
      <c r="E8" s="40">
        <f>-C59</f>
        <v>995</v>
      </c>
      <c r="F8" s="40">
        <f>-C59</f>
        <v>995</v>
      </c>
      <c r="G8" s="40">
        <f>-C59</f>
        <v>995</v>
      </c>
    </row>
    <row r="9" spans="1:7" ht="15.75">
      <c r="A9" s="36"/>
      <c r="B9" s="117"/>
      <c r="C9" s="122"/>
      <c r="D9" s="123"/>
      <c r="E9" s="121"/>
      <c r="F9" s="121"/>
      <c r="G9" s="121"/>
    </row>
    <row r="10" spans="1:7" ht="15.75">
      <c r="A10" s="36" t="s">
        <v>49</v>
      </c>
      <c r="B10" s="117"/>
      <c r="C10" s="122"/>
      <c r="D10" s="123"/>
      <c r="E10" s="121"/>
      <c r="F10" s="121"/>
      <c r="G10" s="121"/>
    </row>
    <row r="11" spans="1:7" ht="15.75">
      <c r="A11" s="72" t="s">
        <v>394</v>
      </c>
      <c r="B11" s="42" t="s">
        <v>183</v>
      </c>
      <c r="C11" s="48">
        <f>645+689+55</f>
        <v>1389</v>
      </c>
      <c r="D11" s="371">
        <f>690+55</f>
        <v>745</v>
      </c>
      <c r="E11" s="76">
        <f>+D11</f>
        <v>745</v>
      </c>
      <c r="F11" s="76">
        <f>+D11</f>
        <v>745</v>
      </c>
      <c r="G11" s="136">
        <f>+D11</f>
        <v>745</v>
      </c>
    </row>
    <row r="12" spans="1:7" ht="15.75">
      <c r="A12" s="75" t="s">
        <v>383</v>
      </c>
      <c r="B12" s="47">
        <v>6310</v>
      </c>
      <c r="C12" s="48">
        <v>800</v>
      </c>
      <c r="D12" s="371"/>
      <c r="E12" s="76"/>
      <c r="F12" s="76"/>
      <c r="G12" s="136"/>
    </row>
    <row r="13" spans="1:7" ht="15.75">
      <c r="A13" s="75" t="s">
        <v>372</v>
      </c>
      <c r="B13" s="47">
        <v>6310</v>
      </c>
      <c r="C13" s="48">
        <v>65</v>
      </c>
      <c r="D13" s="371">
        <v>35</v>
      </c>
      <c r="E13" s="76">
        <v>35</v>
      </c>
      <c r="F13" s="76">
        <v>35</v>
      </c>
      <c r="G13" s="136">
        <v>35</v>
      </c>
    </row>
    <row r="14" spans="1:7" ht="15.75">
      <c r="A14" s="75" t="s">
        <v>365</v>
      </c>
      <c r="B14" s="47">
        <v>6310</v>
      </c>
      <c r="C14" s="48">
        <v>1300</v>
      </c>
      <c r="D14" s="371"/>
      <c r="E14" s="76"/>
      <c r="F14" s="76"/>
      <c r="G14" s="136"/>
    </row>
    <row r="15" spans="1:7" ht="15.75">
      <c r="A15" s="75" t="s">
        <v>366</v>
      </c>
      <c r="B15" s="47">
        <v>6310</v>
      </c>
      <c r="C15" s="48">
        <v>200</v>
      </c>
      <c r="D15" s="371"/>
      <c r="E15" s="76"/>
      <c r="F15" s="76"/>
      <c r="G15" s="136"/>
    </row>
    <row r="16" spans="1:7" ht="15.75">
      <c r="A16" s="75" t="s">
        <v>367</v>
      </c>
      <c r="B16" s="47">
        <v>6310</v>
      </c>
      <c r="C16" s="48">
        <v>200</v>
      </c>
      <c r="D16" s="371"/>
      <c r="E16" s="76"/>
      <c r="F16" s="76"/>
      <c r="G16" s="136"/>
    </row>
    <row r="17" spans="1:7" ht="15.75">
      <c r="A17" s="75" t="s">
        <v>368</v>
      </c>
      <c r="B17" s="47">
        <v>6310</v>
      </c>
      <c r="C17" s="48">
        <v>300</v>
      </c>
      <c r="D17" s="371"/>
      <c r="E17" s="76"/>
      <c r="F17" s="76"/>
      <c r="G17" s="136"/>
    </row>
    <row r="18" spans="1:7" ht="15.75">
      <c r="A18" s="256" t="s">
        <v>479</v>
      </c>
      <c r="B18" s="249">
        <v>6310</v>
      </c>
      <c r="C18" s="246">
        <v>200</v>
      </c>
      <c r="D18" s="247">
        <v>-200</v>
      </c>
      <c r="E18" s="257">
        <v>-200</v>
      </c>
      <c r="F18" s="257">
        <v>-200</v>
      </c>
      <c r="G18" s="248">
        <v>-200</v>
      </c>
    </row>
    <row r="19" spans="1:7" ht="15.75">
      <c r="A19" s="256" t="s">
        <v>211</v>
      </c>
      <c r="B19" s="249">
        <v>6310</v>
      </c>
      <c r="C19" s="246"/>
      <c r="D19" s="247">
        <v>50</v>
      </c>
      <c r="E19" s="257">
        <v>170</v>
      </c>
      <c r="F19" s="257">
        <v>170</v>
      </c>
      <c r="G19" s="248">
        <v>170</v>
      </c>
    </row>
    <row r="20" spans="1:7" ht="15.75">
      <c r="A20" s="256" t="s">
        <v>212</v>
      </c>
      <c r="B20" s="249">
        <v>6310</v>
      </c>
      <c r="C20" s="246"/>
      <c r="D20" s="247">
        <v>150</v>
      </c>
      <c r="E20" s="257">
        <v>195</v>
      </c>
      <c r="F20" s="257">
        <v>195</v>
      </c>
      <c r="G20" s="248">
        <v>195</v>
      </c>
    </row>
    <row r="21" spans="1:7" ht="15.75">
      <c r="A21" s="256" t="s">
        <v>468</v>
      </c>
      <c r="B21" s="249">
        <v>6310</v>
      </c>
      <c r="C21" s="246">
        <v>300</v>
      </c>
      <c r="D21" s="247">
        <v>580</v>
      </c>
      <c r="E21" s="257">
        <v>580</v>
      </c>
      <c r="F21" s="257">
        <v>580</v>
      </c>
      <c r="G21" s="248">
        <v>580</v>
      </c>
    </row>
    <row r="22" spans="1:7" ht="15.75">
      <c r="A22" s="256" t="s">
        <v>151</v>
      </c>
      <c r="B22" s="249">
        <v>6310</v>
      </c>
      <c r="C22" s="246"/>
      <c r="D22" s="247">
        <v>25</v>
      </c>
      <c r="E22" s="257">
        <v>50</v>
      </c>
      <c r="F22" s="257">
        <v>50</v>
      </c>
      <c r="G22" s="248">
        <v>50</v>
      </c>
    </row>
    <row r="23" spans="1:7" ht="15.75">
      <c r="A23" s="256" t="s">
        <v>210</v>
      </c>
      <c r="B23" s="249">
        <v>6310</v>
      </c>
      <c r="C23" s="246"/>
      <c r="D23" s="247"/>
      <c r="E23" s="257"/>
      <c r="F23" s="257">
        <v>-90</v>
      </c>
      <c r="G23" s="248">
        <v>-90</v>
      </c>
    </row>
    <row r="24" spans="1:7" ht="15.75">
      <c r="A24" s="256" t="s">
        <v>480</v>
      </c>
      <c r="B24" s="249">
        <v>6310</v>
      </c>
      <c r="C24" s="246">
        <v>130</v>
      </c>
      <c r="D24" s="401"/>
      <c r="E24" s="402"/>
      <c r="F24" s="402"/>
      <c r="G24" s="403"/>
    </row>
    <row r="25" spans="1:7" ht="15.75">
      <c r="A25" s="389" t="s">
        <v>503</v>
      </c>
      <c r="B25" s="249">
        <v>6310</v>
      </c>
      <c r="C25" s="246"/>
      <c r="D25" s="374">
        <v>90</v>
      </c>
      <c r="E25" s="375">
        <v>160</v>
      </c>
      <c r="F25" s="375">
        <v>160</v>
      </c>
      <c r="G25" s="376">
        <v>160</v>
      </c>
    </row>
    <row r="26" spans="1:7" ht="15.75">
      <c r="A26" s="389" t="s">
        <v>417</v>
      </c>
      <c r="B26" s="249">
        <v>6415</v>
      </c>
      <c r="C26" s="246"/>
      <c r="D26" s="374">
        <v>60</v>
      </c>
      <c r="E26" s="375">
        <v>60</v>
      </c>
      <c r="F26" s="375">
        <v>60</v>
      </c>
      <c r="G26" s="376">
        <v>60</v>
      </c>
    </row>
    <row r="27" spans="1:7" ht="15.75">
      <c r="A27" s="389" t="s">
        <v>418</v>
      </c>
      <c r="B27" s="249">
        <v>6770</v>
      </c>
      <c r="C27" s="246"/>
      <c r="D27" s="374">
        <v>50</v>
      </c>
      <c r="E27" s="375">
        <v>50</v>
      </c>
      <c r="F27" s="375">
        <v>50</v>
      </c>
      <c r="G27" s="376">
        <v>50</v>
      </c>
    </row>
    <row r="28" spans="1:7" ht="15.75">
      <c r="A28" s="389" t="s">
        <v>427</v>
      </c>
      <c r="B28" s="249" t="s">
        <v>428</v>
      </c>
      <c r="C28" s="246"/>
      <c r="D28" s="374"/>
      <c r="E28" s="375">
        <v>-300</v>
      </c>
      <c r="F28" s="375">
        <v>-300</v>
      </c>
      <c r="G28" s="376">
        <v>-300</v>
      </c>
    </row>
    <row r="29" spans="1:7" ht="15.75">
      <c r="A29" s="389" t="s">
        <v>429</v>
      </c>
      <c r="B29" s="249">
        <v>6740</v>
      </c>
      <c r="C29" s="246"/>
      <c r="D29" s="374">
        <v>-170</v>
      </c>
      <c r="E29" s="375">
        <v>-170</v>
      </c>
      <c r="F29" s="375">
        <v>-170</v>
      </c>
      <c r="G29" s="376">
        <v>-170</v>
      </c>
    </row>
    <row r="30" spans="1:7" ht="15.75">
      <c r="A30" s="256" t="s">
        <v>452</v>
      </c>
      <c r="B30" s="249" t="s">
        <v>183</v>
      </c>
      <c r="C30" s="246"/>
      <c r="D30" s="247">
        <v>475</v>
      </c>
      <c r="E30" s="257">
        <v>475</v>
      </c>
      <c r="F30" s="257">
        <v>475</v>
      </c>
      <c r="G30" s="248">
        <v>475</v>
      </c>
    </row>
    <row r="31" spans="1:7" ht="16.5" customHeight="1">
      <c r="A31" s="256" t="s">
        <v>214</v>
      </c>
      <c r="B31" s="249">
        <v>6310</v>
      </c>
      <c r="C31" s="246">
        <v>150</v>
      </c>
      <c r="D31" s="247"/>
      <c r="E31" s="257"/>
      <c r="F31" s="257"/>
      <c r="G31" s="248"/>
    </row>
    <row r="32" spans="1:7" ht="15.75">
      <c r="A32" s="256" t="s">
        <v>215</v>
      </c>
      <c r="B32" s="249">
        <v>6610</v>
      </c>
      <c r="C32" s="246">
        <v>170</v>
      </c>
      <c r="D32" s="247"/>
      <c r="E32" s="257"/>
      <c r="F32" s="257"/>
      <c r="G32" s="248"/>
    </row>
    <row r="33" spans="1:7" ht="15.75">
      <c r="A33" s="256" t="s">
        <v>213</v>
      </c>
      <c r="B33" s="249">
        <v>6710</v>
      </c>
      <c r="C33" s="246">
        <v>150</v>
      </c>
      <c r="D33" s="247"/>
      <c r="E33" s="257"/>
      <c r="F33" s="257"/>
      <c r="G33" s="248"/>
    </row>
    <row r="34" spans="1:7" ht="15.75">
      <c r="A34" s="256" t="s">
        <v>147</v>
      </c>
      <c r="B34" s="249">
        <v>6310</v>
      </c>
      <c r="C34" s="246">
        <v>50</v>
      </c>
      <c r="D34" s="247"/>
      <c r="E34" s="257"/>
      <c r="F34" s="257"/>
      <c r="G34" s="248"/>
    </row>
    <row r="35" spans="1:7" ht="15.75">
      <c r="A35" s="256" t="s">
        <v>169</v>
      </c>
      <c r="B35" s="249">
        <v>6310</v>
      </c>
      <c r="C35" s="246">
        <v>-350</v>
      </c>
      <c r="D35" s="247"/>
      <c r="E35" s="257"/>
      <c r="F35" s="257"/>
      <c r="G35" s="248"/>
    </row>
    <row r="36" spans="1:7" ht="15.75">
      <c r="A36" s="256" t="s">
        <v>170</v>
      </c>
      <c r="B36" s="249">
        <v>6310</v>
      </c>
      <c r="C36" s="246">
        <v>-200</v>
      </c>
      <c r="D36" s="247"/>
      <c r="E36" s="257"/>
      <c r="F36" s="257"/>
      <c r="G36" s="248"/>
    </row>
    <row r="37" spans="1:7" s="252" customFormat="1" ht="15.75">
      <c r="A37" s="256" t="s">
        <v>180</v>
      </c>
      <c r="B37" s="249">
        <v>6720</v>
      </c>
      <c r="C37" s="246">
        <v>-250</v>
      </c>
      <c r="D37" s="247"/>
      <c r="E37" s="257"/>
      <c r="F37" s="257"/>
      <c r="G37" s="248"/>
    </row>
    <row r="38" spans="1:7" s="252" customFormat="1" ht="15.75">
      <c r="A38" s="256" t="s">
        <v>187</v>
      </c>
      <c r="B38" s="249">
        <v>6770</v>
      </c>
      <c r="C38" s="246">
        <v>150</v>
      </c>
      <c r="D38" s="247"/>
      <c r="E38" s="257"/>
      <c r="F38" s="257"/>
      <c r="G38" s="248"/>
    </row>
    <row r="39" spans="1:7" s="252" customFormat="1" ht="15.75">
      <c r="A39" s="256" t="s">
        <v>188</v>
      </c>
      <c r="B39" s="249">
        <v>6310</v>
      </c>
      <c r="C39" s="246">
        <v>150</v>
      </c>
      <c r="D39" s="247"/>
      <c r="E39" s="257"/>
      <c r="F39" s="257"/>
      <c r="G39" s="248"/>
    </row>
    <row r="40" spans="1:7" s="252" customFormat="1" ht="15.75">
      <c r="A40" s="256" t="s">
        <v>190</v>
      </c>
      <c r="B40" s="249">
        <v>6310</v>
      </c>
      <c r="C40" s="246">
        <v>400</v>
      </c>
      <c r="D40" s="247"/>
      <c r="E40" s="257"/>
      <c r="F40" s="257"/>
      <c r="G40" s="248"/>
    </row>
    <row r="41" spans="1:7" s="252" customFormat="1" ht="15.75">
      <c r="A41" s="287" t="s">
        <v>189</v>
      </c>
      <c r="B41" s="249">
        <v>6310</v>
      </c>
      <c r="C41" s="246">
        <v>175</v>
      </c>
      <c r="D41" s="247"/>
      <c r="E41" s="257"/>
      <c r="F41" s="257"/>
      <c r="G41" s="248"/>
    </row>
    <row r="42" spans="1:7" s="252" customFormat="1" ht="15.75">
      <c r="A42" s="256" t="s">
        <v>270</v>
      </c>
      <c r="B42" s="249">
        <v>6310</v>
      </c>
      <c r="C42" s="246">
        <v>90</v>
      </c>
      <c r="D42" s="247"/>
      <c r="E42" s="257">
        <v>-90</v>
      </c>
      <c r="F42" s="257">
        <v>-90</v>
      </c>
      <c r="G42" s="248">
        <v>-90</v>
      </c>
    </row>
    <row r="43" spans="1:7" s="252" customFormat="1" ht="15.75">
      <c r="A43" s="256" t="s">
        <v>333</v>
      </c>
      <c r="B43" s="249">
        <v>6310</v>
      </c>
      <c r="C43" s="246">
        <v>-430</v>
      </c>
      <c r="D43" s="247"/>
      <c r="E43" s="257"/>
      <c r="F43" s="257"/>
      <c r="G43" s="248"/>
    </row>
    <row r="44" spans="1:7" s="252" customFormat="1" ht="15.75">
      <c r="A44" s="256" t="s">
        <v>334</v>
      </c>
      <c r="B44" s="249">
        <v>6310</v>
      </c>
      <c r="C44" s="246">
        <v>-75</v>
      </c>
      <c r="D44" s="247">
        <v>-25</v>
      </c>
      <c r="E44" s="257">
        <v>-25</v>
      </c>
      <c r="F44" s="257">
        <v>-25</v>
      </c>
      <c r="G44" s="248">
        <v>-25</v>
      </c>
    </row>
    <row r="45" spans="1:7" s="252" customFormat="1" ht="15.75">
      <c r="A45" s="256" t="s">
        <v>481</v>
      </c>
      <c r="B45" s="249">
        <v>6770</v>
      </c>
      <c r="C45" s="246">
        <v>-200</v>
      </c>
      <c r="D45" s="247">
        <v>-230</v>
      </c>
      <c r="E45" s="257">
        <v>-230</v>
      </c>
      <c r="F45" s="257">
        <v>-230</v>
      </c>
      <c r="G45" s="248">
        <v>-230</v>
      </c>
    </row>
    <row r="46" spans="1:7" s="252" customFormat="1" ht="15.75">
      <c r="A46" s="256" t="s">
        <v>349</v>
      </c>
      <c r="B46" s="249">
        <v>6510</v>
      </c>
      <c r="C46" s="246">
        <v>-75</v>
      </c>
      <c r="D46" s="247">
        <v>-150</v>
      </c>
      <c r="E46" s="257">
        <v>-150</v>
      </c>
      <c r="F46" s="257">
        <v>-150</v>
      </c>
      <c r="G46" s="248">
        <v>-150</v>
      </c>
    </row>
    <row r="47" spans="1:7" s="252" customFormat="1" ht="15.75">
      <c r="A47" s="72" t="s">
        <v>356</v>
      </c>
      <c r="B47" s="249">
        <v>6100</v>
      </c>
      <c r="C47" s="246">
        <v>-40</v>
      </c>
      <c r="D47" s="247">
        <v>-90</v>
      </c>
      <c r="E47" s="257">
        <v>-90</v>
      </c>
      <c r="F47" s="257">
        <v>-90</v>
      </c>
      <c r="G47" s="248">
        <v>-90</v>
      </c>
    </row>
    <row r="48" spans="1:7" s="154" customFormat="1" ht="16.5" thickBot="1">
      <c r="A48" s="84" t="s">
        <v>58</v>
      </c>
      <c r="B48" s="172"/>
      <c r="C48" s="131">
        <f>SUM(C10:C47)</f>
        <v>4749</v>
      </c>
      <c r="D48" s="173"/>
      <c r="E48" s="153"/>
      <c r="F48" s="153"/>
      <c r="G48" s="153"/>
    </row>
    <row r="49" spans="1:7" ht="16.5" thickTop="1">
      <c r="A49" s="72"/>
      <c r="B49" s="42"/>
      <c r="C49" s="38"/>
      <c r="D49" s="123"/>
      <c r="E49" s="74"/>
      <c r="F49" s="74"/>
      <c r="G49" s="74"/>
    </row>
    <row r="50" spans="1:7" ht="15.75">
      <c r="A50" s="84" t="s">
        <v>52</v>
      </c>
      <c r="B50" s="42"/>
      <c r="C50" s="43"/>
      <c r="D50" s="123"/>
      <c r="E50" s="74"/>
      <c r="F50" s="74"/>
      <c r="G50" s="74"/>
    </row>
    <row r="51" spans="1:7" ht="15.75">
      <c r="A51" s="256" t="s">
        <v>362</v>
      </c>
      <c r="B51" s="249">
        <v>6210</v>
      </c>
      <c r="C51" s="246">
        <v>150</v>
      </c>
      <c r="D51" s="374"/>
      <c r="E51" s="74"/>
      <c r="F51" s="74"/>
      <c r="G51" s="74"/>
    </row>
    <row r="52" spans="1:7" ht="15.75">
      <c r="A52" s="256" t="s">
        <v>363</v>
      </c>
      <c r="B52" s="249">
        <v>6210</v>
      </c>
      <c r="C52" s="246">
        <v>300</v>
      </c>
      <c r="D52" s="374"/>
      <c r="E52" s="74"/>
      <c r="F52" s="74"/>
      <c r="G52" s="74"/>
    </row>
    <row r="53" spans="1:7" ht="15.75">
      <c r="A53" s="256" t="s">
        <v>364</v>
      </c>
      <c r="B53" s="249">
        <v>6210</v>
      </c>
      <c r="C53" s="246">
        <v>150</v>
      </c>
      <c r="D53" s="374"/>
      <c r="E53" s="74"/>
      <c r="F53" s="74"/>
      <c r="G53" s="74"/>
    </row>
    <row r="54" spans="1:7" ht="15.75">
      <c r="A54" s="256" t="s">
        <v>370</v>
      </c>
      <c r="B54" s="249">
        <v>6415</v>
      </c>
      <c r="C54" s="246">
        <v>-100</v>
      </c>
      <c r="D54" s="374"/>
      <c r="E54" s="74"/>
      <c r="F54" s="74"/>
      <c r="G54" s="74"/>
    </row>
    <row r="55" spans="1:7" ht="15.75">
      <c r="A55" s="256" t="s">
        <v>382</v>
      </c>
      <c r="B55" s="249">
        <v>6414</v>
      </c>
      <c r="C55" s="246">
        <v>-95</v>
      </c>
      <c r="D55" s="374"/>
      <c r="E55" s="74"/>
      <c r="F55" s="74"/>
      <c r="G55" s="74"/>
    </row>
    <row r="56" spans="1:7" ht="15.75">
      <c r="A56" s="256" t="s">
        <v>373</v>
      </c>
      <c r="B56" s="249">
        <v>6210</v>
      </c>
      <c r="C56" s="246">
        <v>-600</v>
      </c>
      <c r="D56" s="374"/>
      <c r="E56" s="74"/>
      <c r="F56" s="74"/>
      <c r="G56" s="74"/>
    </row>
    <row r="57" spans="1:7" ht="15.75">
      <c r="A57" s="256" t="s">
        <v>369</v>
      </c>
      <c r="B57" s="249">
        <v>6413</v>
      </c>
      <c r="C57" s="246">
        <v>200</v>
      </c>
      <c r="D57" s="374"/>
      <c r="E57" s="74"/>
      <c r="F57" s="74"/>
      <c r="G57" s="74"/>
    </row>
    <row r="58" spans="1:7" ht="15.75">
      <c r="A58" s="256" t="s">
        <v>371</v>
      </c>
      <c r="B58" s="249">
        <v>6770</v>
      </c>
      <c r="C58" s="246">
        <v>-1000</v>
      </c>
      <c r="D58" s="374"/>
      <c r="E58" s="74"/>
      <c r="F58" s="74"/>
      <c r="G58" s="74"/>
    </row>
    <row r="59" spans="1:7" s="154" customFormat="1" ht="16.5" thickBot="1">
      <c r="A59" s="84" t="s">
        <v>59</v>
      </c>
      <c r="B59" s="172"/>
      <c r="C59" s="131">
        <f>SUM(C50:C58)</f>
        <v>-995</v>
      </c>
      <c r="D59" s="173"/>
      <c r="E59" s="153"/>
      <c r="F59" s="153"/>
      <c r="G59" s="153"/>
    </row>
    <row r="60" spans="1:7" ht="17.25" thickBot="1" thickTop="1">
      <c r="A60" s="137" t="s">
        <v>55</v>
      </c>
      <c r="B60" s="138"/>
      <c r="C60" s="140">
        <f>+C7+C48+C59+C8</f>
        <v>62875</v>
      </c>
      <c r="D60" s="158">
        <f>SUM(D7:D59)</f>
        <v>65265</v>
      </c>
      <c r="E60" s="142">
        <f>SUM(E7:E59)</f>
        <v>65135</v>
      </c>
      <c r="F60" s="142">
        <f>SUM(F7:F59)</f>
        <v>65045</v>
      </c>
      <c r="G60" s="142">
        <f>SUM(G7:G59)</f>
        <v>65045</v>
      </c>
    </row>
  </sheetData>
  <printOptions/>
  <pageMargins left="0.7874015748031497" right="0.7874015748031497" top="0.5905511811023623" bottom="0.56" header="0.5118110236220472" footer="0.5118110236220472"/>
  <pageSetup fitToHeight="0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22">
      <selection activeCell="E16" activeCellId="4" sqref="E9 E11 E12 E13 E16"/>
    </sheetView>
  </sheetViews>
  <sheetFormatPr defaultColWidth="11.421875" defaultRowHeight="12.75"/>
  <cols>
    <col min="1" max="1" width="30.8515625" style="1" customWidth="1"/>
    <col min="2" max="2" width="12.7109375" style="108" customWidth="1"/>
    <col min="3" max="3" width="11.421875" style="3" hidden="1" customWidth="1"/>
    <col min="4" max="4" width="11.140625" style="3" customWidth="1"/>
    <col min="5" max="8" width="11.7109375" style="3" customWidth="1"/>
    <col min="9" max="16384" width="9.8515625" style="1" customWidth="1"/>
  </cols>
  <sheetData>
    <row r="1" ht="15">
      <c r="H1" s="5"/>
    </row>
    <row r="2" spans="1:8" ht="25.5">
      <c r="A2" s="175" t="s">
        <v>67</v>
      </c>
      <c r="B2" s="110"/>
      <c r="C2" s="7"/>
      <c r="D2" s="7"/>
      <c r="E2" s="7"/>
      <c r="F2" s="7"/>
      <c r="G2" s="8"/>
      <c r="H2" s="9" t="s">
        <v>1</v>
      </c>
    </row>
    <row r="3" spans="1:8" ht="18">
      <c r="A3" s="10"/>
      <c r="B3" s="111"/>
      <c r="C3" s="12"/>
      <c r="D3" s="12"/>
      <c r="E3" s="12"/>
      <c r="F3" s="12"/>
      <c r="G3" s="12"/>
      <c r="H3" s="12"/>
    </row>
    <row r="4" spans="1:8" ht="22.5">
      <c r="A4" s="13"/>
      <c r="B4" s="112"/>
      <c r="C4" s="15"/>
      <c r="D4" s="176" t="s">
        <v>2</v>
      </c>
      <c r="E4" s="177"/>
      <c r="F4" s="18" t="s">
        <v>3</v>
      </c>
      <c r="G4" s="19"/>
      <c r="H4" s="20"/>
    </row>
    <row r="5" spans="1:8" ht="18.75">
      <c r="A5" s="21"/>
      <c r="B5" s="22"/>
      <c r="C5" s="23"/>
      <c r="D5" s="178" t="s">
        <v>5</v>
      </c>
      <c r="E5" s="179" t="s">
        <v>6</v>
      </c>
      <c r="F5" s="26"/>
      <c r="G5" s="27"/>
      <c r="H5" s="28"/>
    </row>
    <row r="6" spans="1:8" ht="20.25">
      <c r="A6" s="29" t="s">
        <v>68</v>
      </c>
      <c r="B6" s="30" t="s">
        <v>69</v>
      </c>
      <c r="C6" s="31"/>
      <c r="D6" s="180">
        <v>2010</v>
      </c>
      <c r="E6" s="181">
        <v>2011</v>
      </c>
      <c r="F6" s="34">
        <v>2012</v>
      </c>
      <c r="G6" s="35">
        <v>2013</v>
      </c>
      <c r="H6" s="35">
        <v>2014</v>
      </c>
    </row>
    <row r="7" spans="1:8" ht="15.75">
      <c r="A7" s="81"/>
      <c r="B7" s="56"/>
      <c r="C7" s="38"/>
      <c r="D7" s="161"/>
      <c r="E7" s="182"/>
      <c r="F7" s="40"/>
      <c r="G7" s="40"/>
      <c r="H7" s="40"/>
    </row>
    <row r="8" spans="1:8" ht="15.75">
      <c r="A8" s="84" t="s">
        <v>70</v>
      </c>
      <c r="B8" s="42"/>
      <c r="C8" s="43"/>
      <c r="D8" s="126"/>
      <c r="E8" s="130"/>
      <c r="F8" s="82"/>
      <c r="G8" s="82"/>
      <c r="H8" s="74"/>
    </row>
    <row r="9" spans="1:8" ht="15.75">
      <c r="A9" s="72" t="s">
        <v>38</v>
      </c>
      <c r="B9" s="42"/>
      <c r="C9" s="43"/>
      <c r="D9" s="43">
        <f>+I_Sentr_!C59</f>
        <v>4100</v>
      </c>
      <c r="E9" s="73">
        <f>+I_Sentr_!D59</f>
        <v>3975</v>
      </c>
      <c r="F9" s="82">
        <f>+I_Sentr_!E59</f>
        <v>2375</v>
      </c>
      <c r="G9" s="82">
        <f>+I_Sentr_!F59</f>
        <v>2750</v>
      </c>
      <c r="H9" s="74">
        <f>+I_Sentr_!G59</f>
        <v>2750</v>
      </c>
    </row>
    <row r="10" spans="1:8" ht="15.75">
      <c r="A10" s="41" t="s">
        <v>39</v>
      </c>
      <c r="B10" s="42"/>
      <c r="C10" s="43"/>
      <c r="D10" s="43">
        <f>+I_Kirken!C59</f>
        <v>1975</v>
      </c>
      <c r="E10" s="73">
        <f>+I_Kirken!D59</f>
        <v>1300</v>
      </c>
      <c r="F10" s="82">
        <f>+I_Kirken!E59</f>
        <v>0</v>
      </c>
      <c r="G10" s="82">
        <f>+I_Kirken!F59</f>
        <v>0</v>
      </c>
      <c r="H10" s="74">
        <f>+I_Kirken!G59</f>
        <v>0</v>
      </c>
    </row>
    <row r="11" spans="1:8" ht="15.75">
      <c r="A11" s="41" t="s">
        <v>40</v>
      </c>
      <c r="B11" s="42"/>
      <c r="C11" s="43"/>
      <c r="D11" s="43">
        <f>+I_Skole!C59</f>
        <v>22290</v>
      </c>
      <c r="E11" s="73">
        <f>+I_Skole!D59</f>
        <v>12490</v>
      </c>
      <c r="F11" s="82">
        <f>+I_Skole!E59</f>
        <v>14950</v>
      </c>
      <c r="G11" s="82">
        <f>+I_Skole!F59</f>
        <v>3375</v>
      </c>
      <c r="H11" s="74">
        <f>+I_Skole!G59</f>
        <v>3150</v>
      </c>
    </row>
    <row r="12" spans="1:8" ht="15.75">
      <c r="A12" s="72" t="s">
        <v>41</v>
      </c>
      <c r="B12" s="42"/>
      <c r="C12" s="43"/>
      <c r="D12" s="43">
        <f>+I_H_O!C59</f>
        <v>1250</v>
      </c>
      <c r="E12" s="73">
        <f>+I_H_O!D59</f>
        <v>725</v>
      </c>
      <c r="F12" s="82">
        <f>+I_H_O!E59</f>
        <v>175</v>
      </c>
      <c r="G12" s="82">
        <f>+I_H_O!F59</f>
        <v>175</v>
      </c>
      <c r="H12" s="74">
        <f>+I_H_O!G59</f>
        <v>175</v>
      </c>
    </row>
    <row r="13" spans="1:8" ht="15.75">
      <c r="A13" s="72" t="s">
        <v>42</v>
      </c>
      <c r="B13" s="266"/>
      <c r="C13" s="43"/>
      <c r="D13" s="43">
        <f>+I_Kultur!C59</f>
        <v>2150</v>
      </c>
      <c r="E13" s="73">
        <f>+I_Kultur!D59</f>
        <v>9000</v>
      </c>
      <c r="F13" s="82">
        <f>+I_Kultur!E59</f>
        <v>0</v>
      </c>
      <c r="G13" s="82">
        <f>+I_Kultur!F59</f>
        <v>0</v>
      </c>
      <c r="H13" s="74">
        <f>+I_Kultur!G59</f>
        <v>0</v>
      </c>
    </row>
    <row r="14" spans="1:8" ht="15.75">
      <c r="A14" s="72" t="s">
        <v>71</v>
      </c>
      <c r="B14" s="266"/>
      <c r="C14" s="43"/>
      <c r="D14" s="43">
        <f>+I_VAR!C18</f>
        <v>7900</v>
      </c>
      <c r="E14" s="73">
        <f>+I_VAR!D18</f>
        <v>20500</v>
      </c>
      <c r="F14" s="82">
        <f>+I_VAR!E18</f>
        <v>24900</v>
      </c>
      <c r="G14" s="82">
        <f>+I_VAR!F18</f>
        <v>25100</v>
      </c>
      <c r="H14" s="74">
        <f>+I_VAR!G18</f>
        <v>24500</v>
      </c>
    </row>
    <row r="15" spans="1:8" ht="15.75">
      <c r="A15" s="72" t="s">
        <v>72</v>
      </c>
      <c r="B15" s="42"/>
      <c r="C15" s="43"/>
      <c r="D15" s="43">
        <f>+I_VAR!C35</f>
        <v>8400</v>
      </c>
      <c r="E15" s="73">
        <f>+I_VAR!D35</f>
        <v>17800</v>
      </c>
      <c r="F15" s="82">
        <f>+I_VAR!E35</f>
        <v>11300</v>
      </c>
      <c r="G15" s="82">
        <f>+I_VAR!F35</f>
        <v>7000</v>
      </c>
      <c r="H15" s="74">
        <f>+I_VAR!G35</f>
        <v>6000</v>
      </c>
    </row>
    <row r="16" spans="1:8" ht="15.75">
      <c r="A16" s="75" t="s">
        <v>44</v>
      </c>
      <c r="B16" s="47"/>
      <c r="C16" s="48"/>
      <c r="D16" s="48">
        <f>+I_Miljø!C59</f>
        <v>6720</v>
      </c>
      <c r="E16" s="183">
        <f>+I_Miljø!D59</f>
        <v>8100</v>
      </c>
      <c r="F16" s="76">
        <f>+I_Miljø!E59</f>
        <v>7900</v>
      </c>
      <c r="G16" s="76">
        <f>+I_Miljø!F59</f>
        <v>5050</v>
      </c>
      <c r="H16" s="136">
        <f>+I_Miljø!G59</f>
        <v>7450</v>
      </c>
    </row>
    <row r="17" spans="1:8" ht="15.75">
      <c r="A17" s="77" t="s">
        <v>73</v>
      </c>
      <c r="B17" s="51"/>
      <c r="C17" s="52"/>
      <c r="D17" s="52">
        <f>SUM(D8:D16)</f>
        <v>54785</v>
      </c>
      <c r="E17" s="184">
        <f>SUM(E8:E16)</f>
        <v>73890</v>
      </c>
      <c r="F17" s="79">
        <f>SUM(F8:F16)</f>
        <v>61600</v>
      </c>
      <c r="G17" s="79">
        <f>SUM(G8:G16)</f>
        <v>43450</v>
      </c>
      <c r="H17" s="80">
        <f>SUM(H8:H16)</f>
        <v>44025</v>
      </c>
    </row>
    <row r="18" spans="1:8" ht="15.75">
      <c r="A18" s="81"/>
      <c r="B18" s="56"/>
      <c r="C18" s="38"/>
      <c r="D18" s="38"/>
      <c r="E18" s="39"/>
      <c r="F18" s="71"/>
      <c r="G18" s="68"/>
      <c r="H18" s="68"/>
    </row>
    <row r="19" spans="1:8" ht="15.75">
      <c r="A19" s="81" t="s">
        <v>74</v>
      </c>
      <c r="B19" s="56">
        <v>1196</v>
      </c>
      <c r="C19" s="38"/>
      <c r="D19" s="38">
        <v>6000</v>
      </c>
      <c r="E19" s="39">
        <v>6000</v>
      </c>
      <c r="F19" s="71">
        <v>10000</v>
      </c>
      <c r="G19" s="68">
        <v>10000</v>
      </c>
      <c r="H19" s="68">
        <v>10000</v>
      </c>
    </row>
    <row r="20" spans="1:8" ht="15.75">
      <c r="A20" s="97"/>
      <c r="B20" s="267"/>
      <c r="C20" s="98"/>
      <c r="D20" s="98"/>
      <c r="E20" s="185"/>
      <c r="F20" s="99"/>
      <c r="G20" s="100"/>
      <c r="H20" s="100"/>
    </row>
    <row r="21" spans="1:8" ht="15.75">
      <c r="A21" s="77" t="s">
        <v>75</v>
      </c>
      <c r="B21" s="51"/>
      <c r="C21" s="52"/>
      <c r="D21" s="52">
        <f>+D17+D19</f>
        <v>60785</v>
      </c>
      <c r="E21" s="184">
        <f>+E17+E19</f>
        <v>79890</v>
      </c>
      <c r="F21" s="79">
        <f>+F17+F19</f>
        <v>71600</v>
      </c>
      <c r="G21" s="80">
        <f>+G17+G19</f>
        <v>53450</v>
      </c>
      <c r="H21" s="80">
        <f>+H17+H19</f>
        <v>54025</v>
      </c>
    </row>
    <row r="22" spans="1:8" ht="15.75">
      <c r="A22" s="81"/>
      <c r="B22" s="56"/>
      <c r="C22" s="38"/>
      <c r="D22" s="38"/>
      <c r="E22" s="39"/>
      <c r="F22" s="71"/>
      <c r="G22" s="68"/>
      <c r="H22" s="68"/>
    </row>
    <row r="23" spans="1:8" ht="15.75">
      <c r="A23" s="84" t="s">
        <v>76</v>
      </c>
      <c r="B23" s="42"/>
      <c r="C23" s="43"/>
      <c r="D23" s="43"/>
      <c r="E23" s="73"/>
      <c r="F23" s="82"/>
      <c r="G23" s="74"/>
      <c r="H23" s="74"/>
    </row>
    <row r="24" spans="1:8" ht="15.75">
      <c r="A24" s="72" t="s">
        <v>77</v>
      </c>
      <c r="B24" s="42">
        <v>1999</v>
      </c>
      <c r="C24" s="43"/>
      <c r="D24" s="126"/>
      <c r="E24" s="123"/>
      <c r="F24" s="74"/>
      <c r="G24" s="74"/>
      <c r="H24" s="74"/>
    </row>
    <row r="25" spans="1:8" ht="15.75">
      <c r="A25" s="72" t="s">
        <v>181</v>
      </c>
      <c r="B25" s="42"/>
      <c r="C25" s="43"/>
      <c r="D25" s="126"/>
      <c r="E25" s="123"/>
      <c r="F25" s="74"/>
      <c r="G25" s="74"/>
      <c r="H25" s="74"/>
    </row>
    <row r="26" spans="1:8" ht="15.75">
      <c r="A26" s="157" t="s">
        <v>78</v>
      </c>
      <c r="B26" s="268">
        <v>1999</v>
      </c>
      <c r="C26" s="43"/>
      <c r="D26" s="126">
        <v>16300</v>
      </c>
      <c r="E26" s="123">
        <f>+E14+E15</f>
        <v>38300</v>
      </c>
      <c r="F26" s="74">
        <f>+F14+F15</f>
        <v>36200</v>
      </c>
      <c r="G26" s="74">
        <f>+G14+G15</f>
        <v>32100</v>
      </c>
      <c r="H26" s="74">
        <f>+H14+H15</f>
        <v>30500</v>
      </c>
    </row>
    <row r="27" spans="1:8" ht="15.75">
      <c r="A27" s="72" t="s">
        <v>79</v>
      </c>
      <c r="B27" s="42">
        <v>1999</v>
      </c>
      <c r="C27" s="43"/>
      <c r="D27" s="126">
        <v>31200</v>
      </c>
      <c r="E27" s="123">
        <f>27000+6000</f>
        <v>33000</v>
      </c>
      <c r="F27" s="74">
        <f>22000+1400-100</f>
        <v>23300</v>
      </c>
      <c r="G27" s="74">
        <v>10000</v>
      </c>
      <c r="H27" s="74">
        <v>11500</v>
      </c>
    </row>
    <row r="28" spans="1:8" ht="15.75">
      <c r="A28" s="75" t="s">
        <v>80</v>
      </c>
      <c r="B28" s="47">
        <v>1196</v>
      </c>
      <c r="C28" s="48"/>
      <c r="D28" s="370">
        <v>6000</v>
      </c>
      <c r="E28" s="371">
        <v>6000</v>
      </c>
      <c r="F28" s="136">
        <v>10000</v>
      </c>
      <c r="G28" s="136">
        <v>10000</v>
      </c>
      <c r="H28" s="74">
        <v>10000</v>
      </c>
    </row>
    <row r="29" spans="1:8" ht="15.75">
      <c r="A29" s="77" t="s">
        <v>81</v>
      </c>
      <c r="B29" s="51"/>
      <c r="C29" s="52"/>
      <c r="D29" s="52">
        <f>SUM(D23:D28)</f>
        <v>53500</v>
      </c>
      <c r="E29" s="184">
        <f>SUM(E23:E28)</f>
        <v>77300</v>
      </c>
      <c r="F29" s="79">
        <f>SUM(F23:F28)</f>
        <v>69500</v>
      </c>
      <c r="G29" s="79">
        <f>SUM(G23:G28)</f>
        <v>52100</v>
      </c>
      <c r="H29" s="80">
        <f>SUM(H23:H28)</f>
        <v>52000</v>
      </c>
    </row>
    <row r="30" spans="1:8" ht="15.75">
      <c r="A30" s="186"/>
      <c r="B30" s="236"/>
      <c r="C30" s="187"/>
      <c r="D30" s="187"/>
      <c r="E30" s="188"/>
      <c r="F30" s="189"/>
      <c r="G30" s="189"/>
      <c r="H30" s="190"/>
    </row>
    <row r="31" spans="1:8" ht="15.75">
      <c r="A31" s="84" t="s">
        <v>82</v>
      </c>
      <c r="B31" s="42">
        <v>1999</v>
      </c>
      <c r="C31" s="151"/>
      <c r="D31" s="151">
        <v>2530</v>
      </c>
      <c r="E31" s="73">
        <v>2950</v>
      </c>
      <c r="F31" s="82">
        <v>2950</v>
      </c>
      <c r="G31" s="74">
        <v>2950</v>
      </c>
      <c r="H31" s="74">
        <v>2950</v>
      </c>
    </row>
    <row r="32" spans="1:8" ht="15.75">
      <c r="A32" s="84"/>
      <c r="B32" s="42"/>
      <c r="C32" s="43"/>
      <c r="D32" s="43"/>
      <c r="E32" s="73"/>
      <c r="F32" s="82"/>
      <c r="G32" s="74"/>
      <c r="H32" s="74"/>
    </row>
    <row r="33" spans="1:8" ht="15.75">
      <c r="A33" s="84" t="s">
        <v>83</v>
      </c>
      <c r="B33" s="42"/>
      <c r="C33" s="43"/>
      <c r="D33" s="43"/>
      <c r="E33" s="73"/>
      <c r="F33" s="82"/>
      <c r="G33" s="74"/>
      <c r="H33" s="74"/>
    </row>
    <row r="34" spans="1:8" ht="15.75">
      <c r="A34" s="72" t="s">
        <v>114</v>
      </c>
      <c r="B34" s="272">
        <v>1999</v>
      </c>
      <c r="C34" s="43"/>
      <c r="D34" s="43">
        <v>7050</v>
      </c>
      <c r="E34" s="73">
        <v>1900</v>
      </c>
      <c r="F34" s="74">
        <v>2100</v>
      </c>
      <c r="G34" s="74">
        <v>1350</v>
      </c>
      <c r="H34" s="74">
        <v>1900</v>
      </c>
    </row>
    <row r="35" spans="1:8" ht="15.75">
      <c r="A35" s="72" t="s">
        <v>84</v>
      </c>
      <c r="B35" s="272">
        <v>1999</v>
      </c>
      <c r="C35" s="43"/>
      <c r="D35" s="43">
        <v>250</v>
      </c>
      <c r="E35" s="73">
        <f>440+250</f>
        <v>690</v>
      </c>
      <c r="F35" s="74">
        <v>0</v>
      </c>
      <c r="G35" s="74">
        <v>0</v>
      </c>
      <c r="H35" s="74">
        <v>125</v>
      </c>
    </row>
    <row r="36" spans="1:8" ht="15.75">
      <c r="A36" s="72" t="s">
        <v>125</v>
      </c>
      <c r="B36" s="272">
        <v>1999</v>
      </c>
      <c r="C36" s="43"/>
      <c r="D36" s="43">
        <v>2950</v>
      </c>
      <c r="E36" s="73">
        <v>2950</v>
      </c>
      <c r="F36" s="74">
        <v>2950</v>
      </c>
      <c r="G36" s="74">
        <v>2950</v>
      </c>
      <c r="H36" s="74">
        <v>2950</v>
      </c>
    </row>
    <row r="37" spans="1:8" ht="15.75">
      <c r="A37" s="72" t="s">
        <v>182</v>
      </c>
      <c r="B37" s="272">
        <v>1115</v>
      </c>
      <c r="C37" s="43"/>
      <c r="D37" s="43"/>
      <c r="E37" s="73"/>
      <c r="F37" s="74"/>
      <c r="G37" s="74"/>
      <c r="H37" s="74"/>
    </row>
    <row r="38" spans="1:8" ht="15.75">
      <c r="A38" s="72" t="s">
        <v>131</v>
      </c>
      <c r="B38" s="269"/>
      <c r="C38" s="43"/>
      <c r="D38" s="43"/>
      <c r="E38" s="73"/>
      <c r="F38" s="244"/>
      <c r="G38" s="244"/>
      <c r="H38" s="244"/>
    </row>
    <row r="39" spans="1:8" ht="15.75">
      <c r="A39" s="77" t="s">
        <v>85</v>
      </c>
      <c r="B39" s="270"/>
      <c r="C39" s="52"/>
      <c r="D39" s="52">
        <f>SUM(D33:D38)</f>
        <v>10250</v>
      </c>
      <c r="E39" s="184">
        <f>SUM(E33:E38)</f>
        <v>5540</v>
      </c>
      <c r="F39" s="79">
        <f>SUM(F33:F38)</f>
        <v>5050</v>
      </c>
      <c r="G39" s="79">
        <f>SUM(G33:G38)</f>
        <v>4300</v>
      </c>
      <c r="H39" s="80">
        <f>SUM(H33:H38)</f>
        <v>4975</v>
      </c>
    </row>
    <row r="40" spans="1:8" ht="15.75">
      <c r="A40" s="84"/>
      <c r="B40" s="42"/>
      <c r="C40" s="43"/>
      <c r="D40" s="43"/>
      <c r="E40" s="73"/>
      <c r="F40" s="82"/>
      <c r="G40" s="74"/>
      <c r="H40" s="74"/>
    </row>
    <row r="41" spans="1:8" ht="15.75">
      <c r="A41" s="84"/>
      <c r="B41" s="42"/>
      <c r="C41" s="43"/>
      <c r="D41" s="43"/>
      <c r="E41" s="73"/>
      <c r="F41" s="82"/>
      <c r="G41" s="74"/>
      <c r="H41" s="74"/>
    </row>
    <row r="42" spans="1:8" ht="15.75">
      <c r="A42" s="84"/>
      <c r="B42" s="42"/>
      <c r="C42" s="43"/>
      <c r="D42" s="43"/>
      <c r="E42" s="73"/>
      <c r="F42" s="82"/>
      <c r="G42" s="74"/>
      <c r="H42" s="74"/>
    </row>
    <row r="43" spans="1:8" ht="15.75">
      <c r="A43" s="84"/>
      <c r="B43" s="42"/>
      <c r="C43" s="43"/>
      <c r="D43" s="43"/>
      <c r="E43" s="73"/>
      <c r="F43" s="82"/>
      <c r="G43" s="74"/>
      <c r="H43" s="74"/>
    </row>
    <row r="44" spans="1:8" ht="15.75">
      <c r="A44" s="84"/>
      <c r="B44" s="42"/>
      <c r="C44" s="43"/>
      <c r="D44" s="43"/>
      <c r="E44" s="73"/>
      <c r="F44" s="82"/>
      <c r="G44" s="74"/>
      <c r="H44" s="74"/>
    </row>
    <row r="45" spans="1:8" ht="15.75">
      <c r="A45" s="84"/>
      <c r="B45" s="42"/>
      <c r="C45" s="43"/>
      <c r="D45" s="43"/>
      <c r="E45" s="73"/>
      <c r="F45" s="82"/>
      <c r="G45" s="74"/>
      <c r="H45" s="74"/>
    </row>
    <row r="46" spans="1:8" ht="15.75">
      <c r="A46" s="84"/>
      <c r="B46" s="42"/>
      <c r="C46" s="43"/>
      <c r="D46" s="43"/>
      <c r="E46" s="73"/>
      <c r="F46" s="82"/>
      <c r="G46" s="74"/>
      <c r="H46" s="74"/>
    </row>
    <row r="47" spans="1:8" ht="15.75">
      <c r="A47" s="84"/>
      <c r="B47" s="42"/>
      <c r="C47" s="43"/>
      <c r="D47" s="43"/>
      <c r="E47" s="73"/>
      <c r="F47" s="82"/>
      <c r="G47" s="74"/>
      <c r="H47" s="74"/>
    </row>
    <row r="48" spans="1:8" ht="15.75">
      <c r="A48" s="84"/>
      <c r="B48" s="42"/>
      <c r="C48" s="43"/>
      <c r="D48" s="43"/>
      <c r="E48" s="73"/>
      <c r="F48" s="82"/>
      <c r="G48" s="74"/>
      <c r="H48" s="74"/>
    </row>
    <row r="49" spans="1:8" ht="15.75">
      <c r="A49" s="84"/>
      <c r="B49" s="42"/>
      <c r="C49" s="43"/>
      <c r="D49" s="43"/>
      <c r="E49" s="73"/>
      <c r="F49" s="82"/>
      <c r="G49" s="74"/>
      <c r="H49" s="74"/>
    </row>
    <row r="50" spans="1:8" ht="15.75">
      <c r="A50" s="84"/>
      <c r="B50" s="42"/>
      <c r="C50" s="43"/>
      <c r="D50" s="43"/>
      <c r="E50" s="73"/>
      <c r="F50" s="82"/>
      <c r="G50" s="74"/>
      <c r="H50" s="74"/>
    </row>
    <row r="51" spans="1:8" ht="15.75">
      <c r="A51" s="84"/>
      <c r="B51" s="42"/>
      <c r="C51" s="43"/>
      <c r="D51" s="43"/>
      <c r="E51" s="73"/>
      <c r="F51" s="82"/>
      <c r="G51" s="74"/>
      <c r="H51" s="74"/>
    </row>
    <row r="52" spans="1:8" ht="15.75">
      <c r="A52" s="84"/>
      <c r="B52" s="42"/>
      <c r="C52" s="43"/>
      <c r="D52" s="43"/>
      <c r="E52" s="73"/>
      <c r="F52" s="82"/>
      <c r="G52" s="74"/>
      <c r="H52" s="74"/>
    </row>
    <row r="53" spans="1:8" ht="16.5" thickBot="1">
      <c r="A53" s="84"/>
      <c r="B53" s="42"/>
      <c r="C53" s="43"/>
      <c r="D53" s="43"/>
      <c r="E53" s="73"/>
      <c r="F53" s="82"/>
      <c r="G53" s="74"/>
      <c r="H53" s="74"/>
    </row>
    <row r="54" spans="1:8" ht="16.5" thickBot="1">
      <c r="A54" s="101" t="s">
        <v>86</v>
      </c>
      <c r="B54" s="271"/>
      <c r="C54" s="103"/>
      <c r="D54" s="103">
        <f>+D21-D29-D39+D31</f>
        <v>-435</v>
      </c>
      <c r="E54" s="141">
        <f>+E21-E29-E39+E31</f>
        <v>0</v>
      </c>
      <c r="F54" s="105">
        <f>+F21-F29-F39+F31</f>
        <v>0</v>
      </c>
      <c r="G54" s="105">
        <f>+G21-G29-G39+G31</f>
        <v>0</v>
      </c>
      <c r="H54" s="105">
        <f>+H21-H29-H39+H31</f>
        <v>0</v>
      </c>
    </row>
  </sheetData>
  <printOptions/>
  <pageMargins left="0.7874015748031497" right="0.7874015748031497" top="0.5905511811023623" bottom="0.56" header="0.5118110236220472" footer="0.5118110236220472"/>
  <pageSetup fitToHeight="0" horizontalDpi="600" verticalDpi="600" orientation="portrait" paperSize="9" scale="8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workbookViewId="0" topLeftCell="A1">
      <selection activeCell="A26" sqref="A26"/>
    </sheetView>
  </sheetViews>
  <sheetFormatPr defaultColWidth="11.421875" defaultRowHeight="12.75"/>
  <cols>
    <col min="1" max="1" width="41.7109375" style="1" customWidth="1"/>
    <col min="2" max="2" width="11.421875" style="108" customWidth="1"/>
    <col min="3" max="3" width="11.140625" style="3" customWidth="1"/>
    <col min="4" max="7" width="11.7109375" style="3" customWidth="1"/>
    <col min="8" max="16384" width="9.8515625" style="1" customWidth="1"/>
  </cols>
  <sheetData>
    <row r="1" ht="15">
      <c r="G1" s="5"/>
    </row>
    <row r="2" spans="1:7" ht="25.5">
      <c r="A2" s="175" t="s">
        <v>38</v>
      </c>
      <c r="B2" s="110"/>
      <c r="C2" s="7"/>
      <c r="D2" s="7"/>
      <c r="E2" s="7"/>
      <c r="F2" s="8"/>
      <c r="G2" s="9" t="s">
        <v>1</v>
      </c>
    </row>
    <row r="3" spans="1:7" ht="18">
      <c r="A3" s="10"/>
      <c r="B3" s="111"/>
      <c r="C3" s="12"/>
      <c r="D3" s="12"/>
      <c r="E3" s="12"/>
      <c r="F3" s="12"/>
      <c r="G3" s="12"/>
    </row>
    <row r="4" spans="1:7" ht="22.5">
      <c r="A4" s="13"/>
      <c r="B4" s="112"/>
      <c r="C4" s="176" t="s">
        <v>2</v>
      </c>
      <c r="D4" s="177"/>
      <c r="E4" s="18" t="s">
        <v>3</v>
      </c>
      <c r="F4" s="19"/>
      <c r="G4" s="20"/>
    </row>
    <row r="5" spans="1:7" ht="18.75">
      <c r="A5" s="21"/>
      <c r="B5" s="22"/>
      <c r="C5" s="178" t="s">
        <v>5</v>
      </c>
      <c r="D5" s="179" t="s">
        <v>6</v>
      </c>
      <c r="E5" s="26"/>
      <c r="F5" s="27"/>
      <c r="G5" s="28"/>
    </row>
    <row r="6" spans="1:7" ht="20.25">
      <c r="A6" s="29" t="s">
        <v>68</v>
      </c>
      <c r="B6" s="30" t="s">
        <v>69</v>
      </c>
      <c r="C6" s="180">
        <v>2010</v>
      </c>
      <c r="D6" s="181">
        <v>2011</v>
      </c>
      <c r="E6" s="34">
        <v>2012</v>
      </c>
      <c r="F6" s="35">
        <v>2013</v>
      </c>
      <c r="G6" s="35">
        <v>2014</v>
      </c>
    </row>
    <row r="7" spans="1:7" ht="15.75">
      <c r="A7" s="81" t="s">
        <v>87</v>
      </c>
      <c r="B7" s="56">
        <v>1195</v>
      </c>
      <c r="C7" s="191"/>
      <c r="D7" s="258"/>
      <c r="E7" s="40"/>
      <c r="F7" s="40"/>
      <c r="G7" s="40"/>
    </row>
    <row r="8" spans="1:7" ht="15.75">
      <c r="A8" s="72" t="s">
        <v>88</v>
      </c>
      <c r="B8" s="42">
        <v>111005</v>
      </c>
      <c r="C8" s="126">
        <v>150</v>
      </c>
      <c r="D8" s="73">
        <v>150</v>
      </c>
      <c r="E8" s="74">
        <v>150</v>
      </c>
      <c r="F8" s="74">
        <v>250</v>
      </c>
      <c r="G8" s="74">
        <v>250</v>
      </c>
    </row>
    <row r="9" spans="1:7" ht="15.75">
      <c r="A9" s="72" t="s">
        <v>126</v>
      </c>
      <c r="B9" s="42">
        <v>111020</v>
      </c>
      <c r="C9" s="126">
        <v>200</v>
      </c>
      <c r="D9" s="73">
        <v>200</v>
      </c>
      <c r="E9" s="74">
        <v>200</v>
      </c>
      <c r="F9" s="74">
        <v>200</v>
      </c>
      <c r="G9" s="74">
        <v>200</v>
      </c>
    </row>
    <row r="10" spans="1:7" ht="15.75">
      <c r="A10" s="72" t="s">
        <v>482</v>
      </c>
      <c r="B10" s="42">
        <v>111018</v>
      </c>
      <c r="C10" s="126">
        <v>100</v>
      </c>
      <c r="D10" s="73">
        <v>200</v>
      </c>
      <c r="E10" s="74">
        <v>100</v>
      </c>
      <c r="F10" s="74">
        <v>200</v>
      </c>
      <c r="G10" s="74">
        <v>200</v>
      </c>
    </row>
    <row r="11" spans="1:7" ht="15.75">
      <c r="A11" s="72" t="s">
        <v>89</v>
      </c>
      <c r="B11" s="42">
        <v>111009</v>
      </c>
      <c r="C11" s="126">
        <v>150</v>
      </c>
      <c r="D11" s="73">
        <v>150</v>
      </c>
      <c r="E11" s="74">
        <v>150</v>
      </c>
      <c r="F11" s="74">
        <v>250</v>
      </c>
      <c r="G11" s="74">
        <v>250</v>
      </c>
    </row>
    <row r="12" spans="1:7" ht="15.75">
      <c r="A12" s="72" t="s">
        <v>90</v>
      </c>
      <c r="B12" s="42">
        <v>111030</v>
      </c>
      <c r="C12" s="126">
        <v>100</v>
      </c>
      <c r="D12" s="73">
        <v>100</v>
      </c>
      <c r="E12" s="74">
        <v>100</v>
      </c>
      <c r="F12" s="74">
        <v>250</v>
      </c>
      <c r="G12" s="74">
        <v>250</v>
      </c>
    </row>
    <row r="13" spans="1:7" ht="15.75">
      <c r="A13" s="72" t="s">
        <v>133</v>
      </c>
      <c r="B13" s="42">
        <v>111041</v>
      </c>
      <c r="C13" s="126">
        <v>300</v>
      </c>
      <c r="D13" s="192">
        <v>300</v>
      </c>
      <c r="E13" s="82">
        <v>300</v>
      </c>
      <c r="F13" s="74">
        <v>300</v>
      </c>
      <c r="G13" s="74">
        <v>300</v>
      </c>
    </row>
    <row r="14" spans="1:7" ht="15.75">
      <c r="A14" s="72" t="s">
        <v>91</v>
      </c>
      <c r="B14" s="42">
        <v>1117</v>
      </c>
      <c r="C14" s="126">
        <v>150</v>
      </c>
      <c r="D14" s="192">
        <v>150</v>
      </c>
      <c r="E14" s="82">
        <v>150</v>
      </c>
      <c r="F14" s="74">
        <v>150</v>
      </c>
      <c r="G14" s="74">
        <v>150</v>
      </c>
    </row>
    <row r="15" spans="1:7" ht="15.75">
      <c r="A15" s="72" t="s">
        <v>92</v>
      </c>
      <c r="B15" s="42">
        <v>111038</v>
      </c>
      <c r="C15" s="126">
        <v>100</v>
      </c>
      <c r="D15" s="192">
        <v>100</v>
      </c>
      <c r="E15" s="82">
        <v>100</v>
      </c>
      <c r="F15" s="74">
        <v>100</v>
      </c>
      <c r="G15" s="74">
        <v>100</v>
      </c>
    </row>
    <row r="16" spans="1:7" ht="15.75">
      <c r="A16" s="81" t="s">
        <v>113</v>
      </c>
      <c r="B16" s="56">
        <v>111042</v>
      </c>
      <c r="C16" s="161">
        <v>50</v>
      </c>
      <c r="D16" s="193">
        <v>50</v>
      </c>
      <c r="E16" s="71"/>
      <c r="F16" s="68"/>
      <c r="G16" s="68"/>
    </row>
    <row r="17" spans="1:7" ht="15.75">
      <c r="A17" s="72" t="s">
        <v>134</v>
      </c>
      <c r="B17" s="42">
        <v>111002</v>
      </c>
      <c r="C17" s="126">
        <v>75</v>
      </c>
      <c r="D17" s="192">
        <v>75</v>
      </c>
      <c r="E17" s="82">
        <v>75</v>
      </c>
      <c r="F17" s="74">
        <v>100</v>
      </c>
      <c r="G17" s="74">
        <v>100</v>
      </c>
    </row>
    <row r="18" spans="1:7" ht="15.75">
      <c r="A18" s="72" t="s">
        <v>127</v>
      </c>
      <c r="B18" s="42">
        <v>111020</v>
      </c>
      <c r="C18" s="126">
        <v>750</v>
      </c>
      <c r="D18" s="192">
        <v>750</v>
      </c>
      <c r="E18" s="82">
        <v>750</v>
      </c>
      <c r="F18" s="74">
        <v>750</v>
      </c>
      <c r="G18" s="74">
        <v>750</v>
      </c>
    </row>
    <row r="19" spans="1:7" ht="15.75">
      <c r="A19" s="72" t="s">
        <v>144</v>
      </c>
      <c r="B19" s="42">
        <v>111049</v>
      </c>
      <c r="C19" s="126"/>
      <c r="D19" s="192">
        <v>400</v>
      </c>
      <c r="E19" s="82"/>
      <c r="F19" s="74"/>
      <c r="G19" s="74"/>
    </row>
    <row r="20" spans="1:7" ht="15.75">
      <c r="A20" s="72" t="s">
        <v>149</v>
      </c>
      <c r="B20" s="42">
        <v>111017</v>
      </c>
      <c r="C20" s="126">
        <v>400</v>
      </c>
      <c r="D20" s="192"/>
      <c r="E20" s="82"/>
      <c r="F20" s="74"/>
      <c r="G20" s="74"/>
    </row>
    <row r="21" spans="1:7" ht="15.75">
      <c r="A21" s="72" t="s">
        <v>248</v>
      </c>
      <c r="B21" s="42">
        <v>111021</v>
      </c>
      <c r="C21" s="126">
        <v>200</v>
      </c>
      <c r="D21" s="192">
        <v>200</v>
      </c>
      <c r="E21" s="82">
        <v>200</v>
      </c>
      <c r="F21" s="74">
        <v>200</v>
      </c>
      <c r="G21" s="74">
        <v>200</v>
      </c>
    </row>
    <row r="22" spans="1:7" ht="15.75">
      <c r="A22" s="72" t="s">
        <v>247</v>
      </c>
      <c r="B22" s="42">
        <v>111022</v>
      </c>
      <c r="C22" s="126">
        <v>200</v>
      </c>
      <c r="D22" s="192">
        <v>100</v>
      </c>
      <c r="E22" s="82"/>
      <c r="F22" s="74"/>
      <c r="G22" s="74"/>
    </row>
    <row r="23" spans="1:7" ht="15.75">
      <c r="A23" s="72" t="s">
        <v>249</v>
      </c>
      <c r="B23" s="42">
        <v>111023</v>
      </c>
      <c r="C23" s="126">
        <v>250</v>
      </c>
      <c r="D23" s="192">
        <v>100</v>
      </c>
      <c r="E23" s="82">
        <v>100</v>
      </c>
      <c r="F23" s="74"/>
      <c r="G23" s="74"/>
    </row>
    <row r="24" spans="1:7" ht="15.75">
      <c r="A24" s="72" t="s">
        <v>261</v>
      </c>
      <c r="B24" s="42">
        <v>111024</v>
      </c>
      <c r="C24" s="126">
        <v>150</v>
      </c>
      <c r="D24" s="192"/>
      <c r="E24" s="82"/>
      <c r="F24" s="74"/>
      <c r="G24" s="74"/>
    </row>
    <row r="25" spans="1:7" ht="15.75">
      <c r="A25" s="72" t="s">
        <v>483</v>
      </c>
      <c r="B25" s="42">
        <v>111010</v>
      </c>
      <c r="C25" s="126">
        <v>625</v>
      </c>
      <c r="D25" s="192"/>
      <c r="E25" s="82"/>
      <c r="F25" s="74"/>
      <c r="G25" s="74"/>
    </row>
    <row r="26" spans="1:7" ht="15.75">
      <c r="A26" s="72" t="s">
        <v>255</v>
      </c>
      <c r="B26" s="42">
        <v>111051</v>
      </c>
      <c r="C26" s="126"/>
      <c r="D26" s="192">
        <v>250</v>
      </c>
      <c r="E26" s="82"/>
      <c r="F26" s="74"/>
      <c r="G26" s="74"/>
    </row>
    <row r="27" spans="1:7" ht="15.75">
      <c r="A27" s="72" t="s">
        <v>387</v>
      </c>
      <c r="B27" s="42">
        <v>111040</v>
      </c>
      <c r="C27" s="126">
        <v>150</v>
      </c>
      <c r="D27" s="192"/>
      <c r="E27" s="82"/>
      <c r="F27" s="74"/>
      <c r="G27" s="74"/>
    </row>
    <row r="28" spans="1:7" ht="15.75">
      <c r="A28" s="386" t="s">
        <v>434</v>
      </c>
      <c r="B28" s="42">
        <v>111036</v>
      </c>
      <c r="C28" s="126"/>
      <c r="D28" s="393">
        <v>200</v>
      </c>
      <c r="E28" s="82"/>
      <c r="F28" s="74"/>
      <c r="G28" s="74"/>
    </row>
    <row r="29" spans="1:7" ht="15.75">
      <c r="A29" s="386" t="s">
        <v>463</v>
      </c>
      <c r="B29" s="42">
        <v>111045</v>
      </c>
      <c r="C29" s="126"/>
      <c r="D29" s="393">
        <v>500</v>
      </c>
      <c r="E29" s="82"/>
      <c r="F29" s="74"/>
      <c r="G29" s="74"/>
    </row>
    <row r="30" spans="1:7" ht="15.75">
      <c r="A30" s="72"/>
      <c r="B30" s="42"/>
      <c r="C30" s="126"/>
      <c r="D30" s="192"/>
      <c r="E30" s="82"/>
      <c r="F30" s="74"/>
      <c r="G30" s="74"/>
    </row>
    <row r="31" spans="1:7" ht="15.75">
      <c r="A31" s="72"/>
      <c r="B31" s="42"/>
      <c r="C31" s="126"/>
      <c r="D31" s="192"/>
      <c r="E31" s="82"/>
      <c r="F31" s="74"/>
      <c r="G31" s="74"/>
    </row>
    <row r="32" spans="1:7" ht="15.75">
      <c r="A32" s="72"/>
      <c r="B32" s="42"/>
      <c r="C32" s="126"/>
      <c r="D32" s="192"/>
      <c r="E32" s="82"/>
      <c r="F32" s="74"/>
      <c r="G32" s="74"/>
    </row>
    <row r="33" spans="1:7" ht="15.75">
      <c r="A33" s="72"/>
      <c r="B33" s="42"/>
      <c r="C33" s="126"/>
      <c r="D33" s="192"/>
      <c r="E33" s="82"/>
      <c r="F33" s="74"/>
      <c r="G33" s="74"/>
    </row>
    <row r="34" spans="1:7" ht="15.75">
      <c r="A34" s="72"/>
      <c r="B34" s="42"/>
      <c r="C34" s="126"/>
      <c r="D34" s="192"/>
      <c r="E34" s="82"/>
      <c r="F34" s="74"/>
      <c r="G34" s="74"/>
    </row>
    <row r="35" spans="1:7" ht="15.75">
      <c r="A35" s="72"/>
      <c r="B35" s="42"/>
      <c r="C35" s="126"/>
      <c r="D35" s="192"/>
      <c r="E35" s="82"/>
      <c r="F35" s="74"/>
      <c r="G35" s="74"/>
    </row>
    <row r="36" spans="1:7" ht="15.75">
      <c r="A36" s="72"/>
      <c r="B36" s="42"/>
      <c r="C36" s="126"/>
      <c r="D36" s="192"/>
      <c r="E36" s="82"/>
      <c r="F36" s="74"/>
      <c r="G36" s="74"/>
    </row>
    <row r="37" spans="1:7" ht="15.75">
      <c r="A37" s="72"/>
      <c r="B37" s="42"/>
      <c r="C37" s="126"/>
      <c r="D37" s="192"/>
      <c r="E37" s="82"/>
      <c r="F37" s="74"/>
      <c r="G37" s="74"/>
    </row>
    <row r="38" spans="1:7" ht="15.75">
      <c r="A38" s="72"/>
      <c r="B38" s="42"/>
      <c r="C38" s="126"/>
      <c r="D38" s="192"/>
      <c r="E38" s="82"/>
      <c r="F38" s="74"/>
      <c r="G38" s="74"/>
    </row>
    <row r="39" spans="1:7" ht="15.75">
      <c r="A39" s="72"/>
      <c r="B39" s="42"/>
      <c r="C39" s="126"/>
      <c r="D39" s="192"/>
      <c r="E39" s="82"/>
      <c r="F39" s="74"/>
      <c r="G39" s="74"/>
    </row>
    <row r="40" spans="1:7" ht="15.75">
      <c r="A40" s="72"/>
      <c r="B40" s="42"/>
      <c r="C40" s="126"/>
      <c r="D40" s="192"/>
      <c r="E40" s="82"/>
      <c r="F40" s="74"/>
      <c r="G40" s="74"/>
    </row>
    <row r="41" spans="1:7" ht="15.75">
      <c r="A41" s="72"/>
      <c r="B41" s="42"/>
      <c r="C41" s="126"/>
      <c r="D41" s="192"/>
      <c r="E41" s="82"/>
      <c r="F41" s="74"/>
      <c r="G41" s="74"/>
    </row>
    <row r="42" spans="1:7" ht="15.75">
      <c r="A42" s="72"/>
      <c r="B42" s="42"/>
      <c r="C42" s="126"/>
      <c r="D42" s="192"/>
      <c r="E42" s="82"/>
      <c r="F42" s="74"/>
      <c r="G42" s="74"/>
    </row>
    <row r="43" spans="1:7" ht="15.75">
      <c r="A43" s="72"/>
      <c r="B43" s="42"/>
      <c r="C43" s="126"/>
      <c r="D43" s="192"/>
      <c r="E43" s="82"/>
      <c r="F43" s="74"/>
      <c r="G43" s="74"/>
    </row>
    <row r="44" spans="1:7" ht="15.75">
      <c r="A44" s="72"/>
      <c r="B44" s="42"/>
      <c r="C44" s="126"/>
      <c r="D44" s="192"/>
      <c r="E44" s="82"/>
      <c r="F44" s="74"/>
      <c r="G44" s="74"/>
    </row>
    <row r="45" spans="1:7" ht="15.75">
      <c r="A45" s="72"/>
      <c r="B45" s="42"/>
      <c r="C45" s="126"/>
      <c r="D45" s="192"/>
      <c r="E45" s="82"/>
      <c r="F45" s="74"/>
      <c r="G45" s="74"/>
    </row>
    <row r="46" spans="1:7" ht="15.75">
      <c r="A46" s="72"/>
      <c r="B46" s="42"/>
      <c r="C46" s="126"/>
      <c r="D46" s="192"/>
      <c r="E46" s="82"/>
      <c r="F46" s="74"/>
      <c r="G46" s="74"/>
    </row>
    <row r="47" spans="1:7" ht="15.75">
      <c r="A47" s="72"/>
      <c r="B47" s="42"/>
      <c r="C47" s="126"/>
      <c r="D47" s="192"/>
      <c r="E47" s="82"/>
      <c r="F47" s="74"/>
      <c r="G47" s="74"/>
    </row>
    <row r="48" spans="1:7" ht="15.75">
      <c r="A48" s="72"/>
      <c r="B48" s="42"/>
      <c r="C48" s="126"/>
      <c r="D48" s="192"/>
      <c r="E48" s="82"/>
      <c r="F48" s="74"/>
      <c r="G48" s="74"/>
    </row>
    <row r="49" spans="1:7" ht="15.75">
      <c r="A49" s="72"/>
      <c r="B49" s="42"/>
      <c r="C49" s="126"/>
      <c r="D49" s="192"/>
      <c r="E49" s="82"/>
      <c r="F49" s="74"/>
      <c r="G49" s="74"/>
    </row>
    <row r="50" spans="1:7" ht="15.75">
      <c r="A50" s="72"/>
      <c r="B50" s="42"/>
      <c r="C50" s="126"/>
      <c r="D50" s="192"/>
      <c r="E50" s="82"/>
      <c r="F50" s="74"/>
      <c r="G50" s="74"/>
    </row>
    <row r="51" spans="1:7" ht="15.75">
      <c r="A51" s="72"/>
      <c r="B51" s="42"/>
      <c r="C51" s="126"/>
      <c r="D51" s="192"/>
      <c r="E51" s="82"/>
      <c r="F51" s="74"/>
      <c r="G51" s="74"/>
    </row>
    <row r="52" spans="1:7" ht="15.75">
      <c r="A52" s="72"/>
      <c r="B52" s="42"/>
      <c r="C52" s="126"/>
      <c r="D52" s="192"/>
      <c r="E52" s="82"/>
      <c r="F52" s="74"/>
      <c r="G52" s="74"/>
    </row>
    <row r="53" spans="1:7" ht="15.75">
      <c r="A53" s="72"/>
      <c r="B53" s="42"/>
      <c r="C53" s="126"/>
      <c r="D53" s="192"/>
      <c r="E53" s="82"/>
      <c r="F53" s="74"/>
      <c r="G53" s="74"/>
    </row>
    <row r="54" spans="1:7" ht="15.75">
      <c r="A54" s="72"/>
      <c r="B54" s="42"/>
      <c r="C54" s="126"/>
      <c r="D54" s="192"/>
      <c r="E54" s="82"/>
      <c r="F54" s="74"/>
      <c r="G54" s="74"/>
    </row>
    <row r="55" spans="1:7" ht="15.75">
      <c r="A55" s="72"/>
      <c r="B55" s="42"/>
      <c r="C55" s="126"/>
      <c r="D55" s="192"/>
      <c r="E55" s="82"/>
      <c r="F55" s="74"/>
      <c r="G55" s="74"/>
    </row>
    <row r="56" spans="1:7" ht="15.75">
      <c r="A56" s="72"/>
      <c r="B56" s="42"/>
      <c r="C56" s="126"/>
      <c r="D56" s="192"/>
      <c r="E56" s="82"/>
      <c r="F56" s="74"/>
      <c r="G56" s="74"/>
    </row>
    <row r="57" spans="1:7" ht="15.75">
      <c r="A57" s="132"/>
      <c r="B57" s="133"/>
      <c r="C57" s="134"/>
      <c r="D57" s="171"/>
      <c r="E57" s="76"/>
      <c r="F57" s="76"/>
      <c r="G57" s="136"/>
    </row>
    <row r="58" spans="1:7" ht="15.75">
      <c r="A58" s="75"/>
      <c r="B58" s="47"/>
      <c r="C58" s="134"/>
      <c r="D58" s="171"/>
      <c r="E58" s="76"/>
      <c r="F58" s="76"/>
      <c r="G58" s="136"/>
    </row>
    <row r="59" spans="1:7" ht="15.75">
      <c r="A59" s="137" t="s">
        <v>55</v>
      </c>
      <c r="B59" s="138"/>
      <c r="C59" s="140">
        <f>+SUM(C7:C58)</f>
        <v>4100</v>
      </c>
      <c r="D59" s="158">
        <f>SUM(D7:D58)</f>
        <v>3975</v>
      </c>
      <c r="E59" s="142">
        <f>SUM(E7:E58)</f>
        <v>2375</v>
      </c>
      <c r="F59" s="142">
        <f>SUM(F7:F58)</f>
        <v>2750</v>
      </c>
      <c r="G59" s="142">
        <f>SUM(G7:G58)</f>
        <v>2750</v>
      </c>
    </row>
  </sheetData>
  <printOptions/>
  <pageMargins left="0.7874015748031497" right="0.7874015748031497" top="0.5905511811023623" bottom="0.7874015748031497" header="0.5118110236220472" footer="0.5118110236220472"/>
  <pageSetup fitToHeight="0" fitToWidth="1"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workbookViewId="0" topLeftCell="A30">
      <selection activeCell="B47" sqref="B47"/>
    </sheetView>
  </sheetViews>
  <sheetFormatPr defaultColWidth="11.421875" defaultRowHeight="12.75"/>
  <cols>
    <col min="1" max="1" width="41.7109375" style="1" customWidth="1"/>
    <col min="2" max="2" width="11.421875" style="108" customWidth="1"/>
    <col min="3" max="3" width="11.140625" style="3" customWidth="1"/>
    <col min="4" max="7" width="11.7109375" style="3" customWidth="1"/>
    <col min="8" max="16384" width="9.8515625" style="1" customWidth="1"/>
  </cols>
  <sheetData>
    <row r="1" ht="15">
      <c r="G1" s="5"/>
    </row>
    <row r="2" spans="1:7" ht="25.5">
      <c r="A2" s="175" t="s">
        <v>39</v>
      </c>
      <c r="B2" s="110"/>
      <c r="C2" s="7"/>
      <c r="D2" s="7"/>
      <c r="E2" s="7"/>
      <c r="F2" s="8"/>
      <c r="G2" s="9" t="s">
        <v>1</v>
      </c>
    </row>
    <row r="3" spans="1:7" ht="18">
      <c r="A3" s="10"/>
      <c r="B3" s="111"/>
      <c r="C3" s="12"/>
      <c r="D3" s="12"/>
      <c r="E3" s="12"/>
      <c r="F3" s="12"/>
      <c r="G3" s="12"/>
    </row>
    <row r="4" spans="1:7" ht="22.5">
      <c r="A4" s="13"/>
      <c r="B4" s="112"/>
      <c r="C4" s="176" t="s">
        <v>2</v>
      </c>
      <c r="D4" s="177"/>
      <c r="E4" s="18" t="s">
        <v>3</v>
      </c>
      <c r="F4" s="19"/>
      <c r="G4" s="20"/>
    </row>
    <row r="5" spans="1:7" ht="18.75">
      <c r="A5" s="21"/>
      <c r="B5" s="22"/>
      <c r="C5" s="178" t="s">
        <v>5</v>
      </c>
      <c r="D5" s="179" t="s">
        <v>6</v>
      </c>
      <c r="E5" s="26"/>
      <c r="F5" s="27"/>
      <c r="G5" s="28"/>
    </row>
    <row r="6" spans="1:7" ht="20.25">
      <c r="A6" s="29" t="s">
        <v>68</v>
      </c>
      <c r="B6" s="30" t="s">
        <v>69</v>
      </c>
      <c r="C6" s="180">
        <v>2010</v>
      </c>
      <c r="D6" s="181">
        <v>2011</v>
      </c>
      <c r="E6" s="34">
        <v>2012</v>
      </c>
      <c r="F6" s="35">
        <v>2013</v>
      </c>
      <c r="G6" s="35">
        <v>2014</v>
      </c>
    </row>
    <row r="7" spans="1:7" ht="15.75">
      <c r="A7" s="386" t="s">
        <v>445</v>
      </c>
      <c r="B7" s="42">
        <v>1585</v>
      </c>
      <c r="C7" s="43">
        <v>1000</v>
      </c>
      <c r="D7" s="73">
        <v>1000</v>
      </c>
      <c r="E7" s="394">
        <v>0</v>
      </c>
      <c r="F7" s="244">
        <v>0</v>
      </c>
      <c r="G7" s="40"/>
    </row>
    <row r="8" spans="1:7" ht="15.75">
      <c r="A8" s="81" t="s">
        <v>116</v>
      </c>
      <c r="B8" s="56">
        <v>1596</v>
      </c>
      <c r="C8" s="38">
        <v>75</v>
      </c>
      <c r="D8" s="73"/>
      <c r="E8" s="40"/>
      <c r="F8" s="40"/>
      <c r="G8" s="40"/>
    </row>
    <row r="9" spans="1:7" ht="15.75">
      <c r="A9" s="81" t="s">
        <v>135</v>
      </c>
      <c r="B9" s="56">
        <v>1597</v>
      </c>
      <c r="C9" s="38">
        <v>150</v>
      </c>
      <c r="D9" s="73"/>
      <c r="E9" s="40"/>
      <c r="F9" s="40"/>
      <c r="G9" s="40"/>
    </row>
    <row r="10" spans="1:7" ht="15.75">
      <c r="A10" s="81" t="s">
        <v>117</v>
      </c>
      <c r="B10" s="56">
        <v>1598</v>
      </c>
      <c r="C10" s="38">
        <v>150</v>
      </c>
      <c r="D10" s="73"/>
      <c r="E10" s="40"/>
      <c r="F10" s="40"/>
      <c r="G10" s="40"/>
    </row>
    <row r="11" spans="1:7" ht="15.75">
      <c r="A11" s="81" t="s">
        <v>241</v>
      </c>
      <c r="B11" s="56">
        <v>1580</v>
      </c>
      <c r="C11" s="38">
        <v>450</v>
      </c>
      <c r="D11" s="73"/>
      <c r="E11" s="40"/>
      <c r="F11" s="40"/>
      <c r="G11" s="40"/>
    </row>
    <row r="12" spans="1:7" ht="15.75">
      <c r="A12" s="81" t="s">
        <v>242</v>
      </c>
      <c r="B12" s="56">
        <v>1582</v>
      </c>
      <c r="C12" s="38">
        <v>150</v>
      </c>
      <c r="D12" s="73"/>
      <c r="E12" s="40"/>
      <c r="F12" s="40"/>
      <c r="G12" s="74"/>
    </row>
    <row r="13" spans="1:7" ht="15.75">
      <c r="A13" s="81" t="s">
        <v>243</v>
      </c>
      <c r="B13" s="56">
        <v>1583</v>
      </c>
      <c r="C13" s="38"/>
      <c r="D13" s="73">
        <v>150</v>
      </c>
      <c r="E13" s="40"/>
      <c r="F13" s="40"/>
      <c r="G13" s="74"/>
    </row>
    <row r="14" spans="1:7" ht="15.75">
      <c r="A14" s="81" t="s">
        <v>244</v>
      </c>
      <c r="B14" s="56">
        <v>1584</v>
      </c>
      <c r="C14" s="38"/>
      <c r="D14" s="73">
        <v>150</v>
      </c>
      <c r="E14" s="40"/>
      <c r="F14" s="40"/>
      <c r="G14" s="74"/>
    </row>
    <row r="15" spans="1:7" ht="15.75">
      <c r="A15" s="285"/>
      <c r="B15" s="278"/>
      <c r="C15" s="156"/>
      <c r="D15" s="286"/>
      <c r="E15" s="279"/>
      <c r="F15" s="279"/>
      <c r="G15" s="74"/>
    </row>
    <row r="16" spans="1:7" ht="15.75">
      <c r="A16" s="72"/>
      <c r="B16" s="42"/>
      <c r="C16" s="126"/>
      <c r="D16" s="192"/>
      <c r="E16" s="82"/>
      <c r="F16" s="74"/>
      <c r="G16" s="74"/>
    </row>
    <row r="17" spans="1:7" ht="15.75">
      <c r="A17" s="72"/>
      <c r="B17" s="42"/>
      <c r="C17" s="126"/>
      <c r="D17" s="192"/>
      <c r="E17" s="82"/>
      <c r="F17" s="74"/>
      <c r="G17" s="74"/>
    </row>
    <row r="18" spans="1:7" ht="15.75">
      <c r="A18" s="72"/>
      <c r="B18" s="42"/>
      <c r="C18" s="126"/>
      <c r="D18" s="192"/>
      <c r="E18" s="82"/>
      <c r="F18" s="74"/>
      <c r="G18" s="74"/>
    </row>
    <row r="19" spans="1:7" ht="15.75">
      <c r="A19" s="72"/>
      <c r="B19" s="42"/>
      <c r="C19" s="126"/>
      <c r="D19" s="192"/>
      <c r="E19" s="82"/>
      <c r="F19" s="74"/>
      <c r="G19" s="74"/>
    </row>
    <row r="20" spans="1:7" ht="15.75">
      <c r="A20" s="72"/>
      <c r="B20" s="42"/>
      <c r="C20" s="126"/>
      <c r="D20" s="192"/>
      <c r="E20" s="82"/>
      <c r="F20" s="74"/>
      <c r="G20" s="74"/>
    </row>
    <row r="21" spans="1:7" ht="15.75">
      <c r="A21" s="72"/>
      <c r="B21" s="42"/>
      <c r="C21" s="126"/>
      <c r="D21" s="192"/>
      <c r="E21" s="82"/>
      <c r="F21" s="74"/>
      <c r="G21" s="74"/>
    </row>
    <row r="22" spans="1:7" ht="15.75">
      <c r="A22" s="72"/>
      <c r="B22" s="42"/>
      <c r="C22" s="126"/>
      <c r="D22" s="192"/>
      <c r="E22" s="82"/>
      <c r="F22" s="74"/>
      <c r="G22" s="74"/>
    </row>
    <row r="23" spans="1:7" ht="15.75">
      <c r="A23" s="72"/>
      <c r="B23" s="42"/>
      <c r="C23" s="126"/>
      <c r="D23" s="192"/>
      <c r="E23" s="82"/>
      <c r="F23" s="74"/>
      <c r="G23" s="74"/>
    </row>
    <row r="24" spans="1:7" ht="15.75">
      <c r="A24" s="72"/>
      <c r="B24" s="42"/>
      <c r="C24" s="126"/>
      <c r="D24" s="192"/>
      <c r="E24" s="82"/>
      <c r="F24" s="74"/>
      <c r="G24" s="74"/>
    </row>
    <row r="25" spans="1:7" ht="15.75">
      <c r="A25" s="72"/>
      <c r="B25" s="42"/>
      <c r="C25" s="126"/>
      <c r="D25" s="192"/>
      <c r="E25" s="82"/>
      <c r="F25" s="74"/>
      <c r="G25" s="74"/>
    </row>
    <row r="26" spans="1:7" ht="15.75">
      <c r="A26" s="72"/>
      <c r="B26" s="42"/>
      <c r="C26" s="126"/>
      <c r="D26" s="192"/>
      <c r="E26" s="82"/>
      <c r="F26" s="74"/>
      <c r="G26" s="74"/>
    </row>
    <row r="27" spans="1:7" ht="15.75">
      <c r="A27" s="72"/>
      <c r="B27" s="42"/>
      <c r="C27" s="126"/>
      <c r="D27" s="192"/>
      <c r="E27" s="82"/>
      <c r="F27" s="74"/>
      <c r="G27" s="74"/>
    </row>
    <row r="28" spans="1:7" ht="15.75">
      <c r="A28" s="72"/>
      <c r="B28" s="42"/>
      <c r="C28" s="126"/>
      <c r="D28" s="192"/>
      <c r="E28" s="82"/>
      <c r="F28" s="74"/>
      <c r="G28" s="74"/>
    </row>
    <row r="29" spans="1:7" ht="15.75">
      <c r="A29" s="72"/>
      <c r="B29" s="42"/>
      <c r="C29" s="126"/>
      <c r="D29" s="192"/>
      <c r="E29" s="82"/>
      <c r="F29" s="74"/>
      <c r="G29" s="74"/>
    </row>
    <row r="30" spans="1:7" ht="15.75">
      <c r="A30" s="72"/>
      <c r="B30" s="42"/>
      <c r="C30" s="126"/>
      <c r="D30" s="192"/>
      <c r="E30" s="82"/>
      <c r="F30" s="74"/>
      <c r="G30" s="74"/>
    </row>
    <row r="31" spans="1:7" ht="15.75">
      <c r="A31" s="72"/>
      <c r="B31" s="42"/>
      <c r="C31" s="126"/>
      <c r="D31" s="192"/>
      <c r="E31" s="82"/>
      <c r="F31" s="74"/>
      <c r="G31" s="74"/>
    </row>
    <row r="32" spans="1:7" ht="15.75">
      <c r="A32" s="72"/>
      <c r="B32" s="42"/>
      <c r="C32" s="126"/>
      <c r="D32" s="192"/>
      <c r="E32" s="82"/>
      <c r="F32" s="74"/>
      <c r="G32" s="74"/>
    </row>
    <row r="33" spans="1:7" ht="15.75">
      <c r="A33" s="72"/>
      <c r="B33" s="42"/>
      <c r="C33" s="126"/>
      <c r="D33" s="192"/>
      <c r="E33" s="82"/>
      <c r="F33" s="74"/>
      <c r="G33" s="74"/>
    </row>
    <row r="34" spans="1:7" ht="15.75">
      <c r="A34" s="72"/>
      <c r="B34" s="42"/>
      <c r="C34" s="126"/>
      <c r="D34" s="192"/>
      <c r="E34" s="82"/>
      <c r="F34" s="74"/>
      <c r="G34" s="74"/>
    </row>
    <row r="35" spans="1:7" ht="15.75">
      <c r="A35" s="72"/>
      <c r="B35" s="42"/>
      <c r="C35" s="126"/>
      <c r="D35" s="192"/>
      <c r="E35" s="82"/>
      <c r="F35" s="74"/>
      <c r="G35" s="74"/>
    </row>
    <row r="36" spans="1:7" ht="15.75">
      <c r="A36" s="72"/>
      <c r="B36" s="42"/>
      <c r="C36" s="126"/>
      <c r="D36" s="192"/>
      <c r="E36" s="82"/>
      <c r="F36" s="74"/>
      <c r="G36" s="74"/>
    </row>
    <row r="37" spans="1:7" ht="15.75">
      <c r="A37" s="81"/>
      <c r="B37" s="56"/>
      <c r="C37" s="161"/>
      <c r="D37" s="193"/>
      <c r="E37" s="71"/>
      <c r="F37" s="68"/>
      <c r="G37" s="68"/>
    </row>
    <row r="38" spans="1:7" ht="15.75">
      <c r="A38" s="81"/>
      <c r="B38" s="56"/>
      <c r="C38" s="161"/>
      <c r="D38" s="193"/>
      <c r="E38" s="71"/>
      <c r="F38" s="68"/>
      <c r="G38" s="68"/>
    </row>
    <row r="39" spans="1:7" ht="15.75">
      <c r="A39" s="81"/>
      <c r="B39" s="56"/>
      <c r="C39" s="161"/>
      <c r="D39" s="193"/>
      <c r="E39" s="71"/>
      <c r="F39" s="68"/>
      <c r="G39" s="68"/>
    </row>
    <row r="40" spans="1:7" ht="15.75">
      <c r="A40" s="81"/>
      <c r="B40" s="56"/>
      <c r="C40" s="161"/>
      <c r="D40" s="193"/>
      <c r="E40" s="71"/>
      <c r="F40" s="68"/>
      <c r="G40" s="68"/>
    </row>
    <row r="41" spans="1:7" ht="15.75">
      <c r="A41" s="81"/>
      <c r="B41" s="56"/>
      <c r="C41" s="161"/>
      <c r="D41" s="193"/>
      <c r="E41" s="71"/>
      <c r="F41" s="68"/>
      <c r="G41" s="68"/>
    </row>
    <row r="42" spans="1:7" ht="15.75">
      <c r="A42" s="81"/>
      <c r="B42" s="56"/>
      <c r="C42" s="161"/>
      <c r="D42" s="193"/>
      <c r="E42" s="71"/>
      <c r="F42" s="68"/>
      <c r="G42" s="68"/>
    </row>
    <row r="43" spans="1:7" ht="15.75">
      <c r="A43" s="81"/>
      <c r="B43" s="56"/>
      <c r="C43" s="161"/>
      <c r="D43" s="193"/>
      <c r="E43" s="71"/>
      <c r="F43" s="68"/>
      <c r="G43" s="68"/>
    </row>
    <row r="44" spans="1:7" ht="15.75">
      <c r="A44" s="81"/>
      <c r="B44" s="56"/>
      <c r="C44" s="161"/>
      <c r="D44" s="193"/>
      <c r="E44" s="71"/>
      <c r="F44" s="68"/>
      <c r="G44" s="68"/>
    </row>
    <row r="45" spans="1:7" ht="15.75">
      <c r="A45" s="81"/>
      <c r="B45" s="56"/>
      <c r="C45" s="161"/>
      <c r="D45" s="193"/>
      <c r="E45" s="71"/>
      <c r="F45" s="68"/>
      <c r="G45" s="68"/>
    </row>
    <row r="46" spans="1:7" ht="15.75">
      <c r="A46" s="81"/>
      <c r="B46" s="56"/>
      <c r="C46" s="161"/>
      <c r="D46" s="193"/>
      <c r="E46" s="71"/>
      <c r="F46" s="68"/>
      <c r="G46" s="68"/>
    </row>
    <row r="47" spans="1:7" ht="15.75">
      <c r="A47" s="81"/>
      <c r="B47" s="56"/>
      <c r="C47" s="161"/>
      <c r="D47" s="193"/>
      <c r="E47" s="71"/>
      <c r="F47" s="68"/>
      <c r="G47" s="68"/>
    </row>
    <row r="48" spans="1:7" ht="15.75">
      <c r="A48" s="81"/>
      <c r="B48" s="56"/>
      <c r="C48" s="161"/>
      <c r="D48" s="193"/>
      <c r="E48" s="71"/>
      <c r="F48" s="68"/>
      <c r="G48" s="68"/>
    </row>
    <row r="49" spans="1:7" ht="15.75">
      <c r="A49" s="81"/>
      <c r="B49" s="56"/>
      <c r="C49" s="161"/>
      <c r="D49" s="193"/>
      <c r="E49" s="71"/>
      <c r="F49" s="68"/>
      <c r="G49" s="68"/>
    </row>
    <row r="50" spans="1:7" ht="15.75">
      <c r="A50" s="81"/>
      <c r="B50" s="56"/>
      <c r="C50" s="161"/>
      <c r="D50" s="193"/>
      <c r="E50" s="71"/>
      <c r="F50" s="68"/>
      <c r="G50" s="68"/>
    </row>
    <row r="51" spans="1:7" ht="15.75">
      <c r="A51" s="72"/>
      <c r="B51" s="42"/>
      <c r="C51" s="126"/>
      <c r="D51" s="192"/>
      <c r="E51" s="82"/>
      <c r="F51" s="74"/>
      <c r="G51" s="74"/>
    </row>
    <row r="52" spans="1:7" ht="15.75">
      <c r="A52" s="72"/>
      <c r="B52" s="42"/>
      <c r="C52" s="126"/>
      <c r="D52" s="192"/>
      <c r="E52" s="82"/>
      <c r="F52" s="74"/>
      <c r="G52" s="74"/>
    </row>
    <row r="53" spans="1:7" ht="15.75">
      <c r="A53" s="72"/>
      <c r="B53" s="42"/>
      <c r="C53" s="126"/>
      <c r="D53" s="192"/>
      <c r="E53" s="82"/>
      <c r="F53" s="74"/>
      <c r="G53" s="74"/>
    </row>
    <row r="54" spans="1:7" ht="15.75">
      <c r="A54" s="72"/>
      <c r="B54" s="42"/>
      <c r="C54" s="126"/>
      <c r="D54" s="192"/>
      <c r="E54" s="82"/>
      <c r="F54" s="74"/>
      <c r="G54" s="74"/>
    </row>
    <row r="55" spans="1:7" ht="15.75">
      <c r="A55" s="72"/>
      <c r="B55" s="42"/>
      <c r="C55" s="126"/>
      <c r="D55" s="192"/>
      <c r="E55" s="82"/>
      <c r="F55" s="74"/>
      <c r="G55" s="74"/>
    </row>
    <row r="56" spans="1:7" ht="15.75">
      <c r="A56" s="72"/>
      <c r="B56" s="42"/>
      <c r="C56" s="126"/>
      <c r="D56" s="192"/>
      <c r="E56" s="82"/>
      <c r="F56" s="74"/>
      <c r="G56" s="74"/>
    </row>
    <row r="57" spans="1:7" ht="15.75">
      <c r="A57" s="132"/>
      <c r="B57" s="133"/>
      <c r="C57" s="134"/>
      <c r="D57" s="171"/>
      <c r="E57" s="76"/>
      <c r="F57" s="76"/>
      <c r="G57" s="136"/>
    </row>
    <row r="58" spans="1:7" ht="15.75">
      <c r="A58" s="75"/>
      <c r="B58" s="47"/>
      <c r="C58" s="134"/>
      <c r="D58" s="171"/>
      <c r="E58" s="76"/>
      <c r="F58" s="76"/>
      <c r="G58" s="136"/>
    </row>
    <row r="59" spans="1:7" ht="15.75">
      <c r="A59" s="137" t="s">
        <v>55</v>
      </c>
      <c r="B59" s="138"/>
      <c r="C59" s="140">
        <f>SUM(C7:C58)</f>
        <v>1975</v>
      </c>
      <c r="D59" s="158">
        <f>SUM(D7:D58)</f>
        <v>1300</v>
      </c>
      <c r="E59" s="142">
        <f>SUM(E7:E58)</f>
        <v>0</v>
      </c>
      <c r="F59" s="142">
        <f>SUM(F7:F58)</f>
        <v>0</v>
      </c>
      <c r="G59" s="142">
        <f>SUM(G7:G58)</f>
        <v>0</v>
      </c>
    </row>
  </sheetData>
  <printOptions/>
  <pageMargins left="0.7874015748031497" right="0.7874015748031497" top="0.5905511811023623" bottom="0.7874015748031497" header="0.5118110236220472" footer="0.5118110236220472"/>
  <pageSetup fitToHeight="0" fitToWidth="1"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workbookViewId="0" topLeftCell="A1">
      <selection activeCell="A22" sqref="A22"/>
    </sheetView>
  </sheetViews>
  <sheetFormatPr defaultColWidth="11.421875" defaultRowHeight="12.75"/>
  <cols>
    <col min="1" max="1" width="41.7109375" style="1" customWidth="1"/>
    <col min="2" max="2" width="12.140625" style="108" customWidth="1"/>
    <col min="3" max="3" width="11.140625" style="3" customWidth="1"/>
    <col min="4" max="7" width="11.7109375" style="3" customWidth="1"/>
    <col min="8" max="16384" width="9.8515625" style="1" customWidth="1"/>
  </cols>
  <sheetData>
    <row r="1" ht="15">
      <c r="G1" s="5"/>
    </row>
    <row r="2" spans="1:7" ht="25.5">
      <c r="A2" s="175" t="s">
        <v>60</v>
      </c>
      <c r="B2" s="110"/>
      <c r="C2" s="7"/>
      <c r="D2" s="7"/>
      <c r="E2" s="7"/>
      <c r="F2" s="8"/>
      <c r="G2" s="9" t="s">
        <v>1</v>
      </c>
    </row>
    <row r="3" spans="1:7" ht="18">
      <c r="A3" s="10"/>
      <c r="B3" s="111"/>
      <c r="C3" s="12"/>
      <c r="D3" s="12"/>
      <c r="E3" s="12"/>
      <c r="F3" s="12"/>
      <c r="G3" s="12"/>
    </row>
    <row r="4" spans="1:7" ht="22.5">
      <c r="A4" s="13"/>
      <c r="B4" s="112"/>
      <c r="C4" s="176" t="s">
        <v>2</v>
      </c>
      <c r="D4" s="177"/>
      <c r="E4" s="18" t="s">
        <v>3</v>
      </c>
      <c r="F4" s="19"/>
      <c r="G4" s="20"/>
    </row>
    <row r="5" spans="1:7" ht="18.75">
      <c r="A5" s="21"/>
      <c r="B5" s="22"/>
      <c r="C5" s="178" t="s">
        <v>5</v>
      </c>
      <c r="D5" s="179" t="s">
        <v>6</v>
      </c>
      <c r="E5" s="26"/>
      <c r="F5" s="27"/>
      <c r="G5" s="28"/>
    </row>
    <row r="6" spans="1:7" ht="20.25">
      <c r="A6" s="29" t="s">
        <v>68</v>
      </c>
      <c r="B6" s="30" t="s">
        <v>69</v>
      </c>
      <c r="C6" s="180">
        <v>2010</v>
      </c>
      <c r="D6" s="181">
        <v>2011</v>
      </c>
      <c r="E6" s="34">
        <v>2012</v>
      </c>
      <c r="F6" s="35">
        <v>2013</v>
      </c>
      <c r="G6" s="35">
        <v>2014</v>
      </c>
    </row>
    <row r="7" spans="1:8" ht="15.75">
      <c r="A7" s="72" t="s">
        <v>112</v>
      </c>
      <c r="B7" s="42">
        <v>12141</v>
      </c>
      <c r="C7" s="126">
        <v>10270</v>
      </c>
      <c r="D7" s="192"/>
      <c r="E7" s="82"/>
      <c r="F7" s="74"/>
      <c r="G7" s="74"/>
      <c r="H7" s="254"/>
    </row>
    <row r="8" spans="1:8" ht="15.75">
      <c r="A8" s="72" t="s">
        <v>504</v>
      </c>
      <c r="B8" s="42">
        <v>1230</v>
      </c>
      <c r="C8" s="126">
        <v>8380</v>
      </c>
      <c r="D8" s="192">
        <v>7420</v>
      </c>
      <c r="E8" s="82"/>
      <c r="F8" s="74"/>
      <c r="G8" s="74"/>
      <c r="H8" s="254"/>
    </row>
    <row r="9" spans="1:7" ht="15.75">
      <c r="A9" s="72" t="s">
        <v>228</v>
      </c>
      <c r="B9" s="42">
        <v>1252</v>
      </c>
      <c r="C9" s="126"/>
      <c r="D9" s="192"/>
      <c r="E9" s="82"/>
      <c r="F9" s="74">
        <v>0</v>
      </c>
      <c r="G9" s="74">
        <v>850</v>
      </c>
    </row>
    <row r="10" spans="1:7" ht="15.75">
      <c r="A10" s="72" t="s">
        <v>230</v>
      </c>
      <c r="B10" s="42">
        <v>1253</v>
      </c>
      <c r="C10" s="126"/>
      <c r="D10" s="192"/>
      <c r="E10" s="82"/>
      <c r="F10" s="244">
        <v>0</v>
      </c>
      <c r="G10" s="74">
        <v>2300</v>
      </c>
    </row>
    <row r="11" spans="1:7" ht="15.75">
      <c r="A11" s="72" t="s">
        <v>237</v>
      </c>
      <c r="B11" s="42">
        <v>1254</v>
      </c>
      <c r="C11" s="126">
        <v>400</v>
      </c>
      <c r="D11" s="192"/>
      <c r="E11" s="82"/>
      <c r="F11" s="74"/>
      <c r="G11" s="74"/>
    </row>
    <row r="12" spans="1:7" ht="15.75">
      <c r="A12" s="72" t="s">
        <v>238</v>
      </c>
      <c r="B12" s="42">
        <v>1255</v>
      </c>
      <c r="C12" s="126">
        <v>700</v>
      </c>
      <c r="D12" s="192">
        <v>1000</v>
      </c>
      <c r="E12" s="82"/>
      <c r="F12" s="74"/>
      <c r="G12" s="74"/>
    </row>
    <row r="13" spans="1:7" ht="15.75">
      <c r="A13" s="386" t="s">
        <v>212</v>
      </c>
      <c r="B13" s="42">
        <v>1256</v>
      </c>
      <c r="C13" s="126">
        <v>140</v>
      </c>
      <c r="D13" s="393">
        <v>3000</v>
      </c>
      <c r="E13" s="394">
        <v>3000</v>
      </c>
      <c r="F13" s="74"/>
      <c r="G13" s="74"/>
    </row>
    <row r="14" spans="1:7" ht="15.75">
      <c r="A14" s="72" t="s">
        <v>505</v>
      </c>
      <c r="B14" s="42">
        <v>1819</v>
      </c>
      <c r="C14" s="126">
        <v>500</v>
      </c>
      <c r="D14" s="192"/>
      <c r="E14" s="82"/>
      <c r="F14" s="74"/>
      <c r="G14" s="74"/>
    </row>
    <row r="15" spans="1:7" ht="15.75">
      <c r="A15" s="395" t="s">
        <v>438</v>
      </c>
      <c r="B15" s="367">
        <v>1203</v>
      </c>
      <c r="C15" s="246"/>
      <c r="D15" s="407"/>
      <c r="E15" s="375"/>
      <c r="F15" s="411">
        <v>1500</v>
      </c>
      <c r="G15" s="372"/>
    </row>
    <row r="16" spans="1:7" ht="15.75">
      <c r="A16" s="395" t="s">
        <v>440</v>
      </c>
      <c r="B16" s="367">
        <v>1204</v>
      </c>
      <c r="C16" s="246"/>
      <c r="D16" s="407"/>
      <c r="E16" s="375">
        <v>150</v>
      </c>
      <c r="F16" s="411"/>
      <c r="G16" s="372"/>
    </row>
    <row r="17" spans="1:7" ht="15.75">
      <c r="A17" s="395" t="s">
        <v>441</v>
      </c>
      <c r="B17" s="367">
        <v>1208</v>
      </c>
      <c r="C17" s="246"/>
      <c r="D17" s="407"/>
      <c r="E17" s="375"/>
      <c r="F17" s="411">
        <v>1875</v>
      </c>
      <c r="G17" s="372"/>
    </row>
    <row r="18" spans="1:7" ht="15.75">
      <c r="A18" s="395" t="s">
        <v>442</v>
      </c>
      <c r="B18" s="367">
        <v>1209</v>
      </c>
      <c r="C18" s="246"/>
      <c r="D18" s="407">
        <v>220</v>
      </c>
      <c r="E18" s="375"/>
      <c r="F18" s="411"/>
      <c r="G18" s="372"/>
    </row>
    <row r="19" spans="1:7" ht="15.75">
      <c r="A19" s="395" t="s">
        <v>506</v>
      </c>
      <c r="B19" s="367">
        <v>1206</v>
      </c>
      <c r="C19" s="246"/>
      <c r="D19" s="407">
        <v>350</v>
      </c>
      <c r="E19" s="408"/>
      <c r="F19" s="244"/>
      <c r="G19" s="74"/>
    </row>
    <row r="20" spans="1:7" ht="15.75">
      <c r="A20" s="395" t="s">
        <v>507</v>
      </c>
      <c r="B20" s="367">
        <v>1815</v>
      </c>
      <c r="C20" s="246">
        <v>1900</v>
      </c>
      <c r="D20" s="407"/>
      <c r="E20" s="375">
        <v>11800</v>
      </c>
      <c r="F20" s="411"/>
      <c r="G20" s="372"/>
    </row>
    <row r="21" spans="1:7" ht="15.75">
      <c r="A21" s="386" t="s">
        <v>508</v>
      </c>
      <c r="B21" s="42">
        <v>1211</v>
      </c>
      <c r="C21" s="126"/>
      <c r="D21" s="409">
        <v>500</v>
      </c>
      <c r="E21" s="408"/>
      <c r="F21" s="244"/>
      <c r="G21" s="74"/>
    </row>
    <row r="22" spans="1:7" ht="15.75">
      <c r="A22" s="72"/>
      <c r="B22" s="42"/>
      <c r="C22" s="126"/>
      <c r="D22" s="192"/>
      <c r="E22" s="82"/>
      <c r="F22" s="74"/>
      <c r="G22" s="74"/>
    </row>
    <row r="23" spans="1:7" ht="15.75">
      <c r="A23" s="72"/>
      <c r="B23" s="42"/>
      <c r="C23" s="126"/>
      <c r="D23" s="192"/>
      <c r="E23" s="82"/>
      <c r="F23" s="74"/>
      <c r="G23" s="74"/>
    </row>
    <row r="24" spans="1:7" ht="15.75">
      <c r="A24" s="72"/>
      <c r="B24" s="42"/>
      <c r="C24" s="126"/>
      <c r="D24" s="192"/>
      <c r="E24" s="82"/>
      <c r="F24" s="74"/>
      <c r="G24" s="74"/>
    </row>
    <row r="25" spans="1:7" ht="15.75">
      <c r="A25" s="72"/>
      <c r="B25" s="42"/>
      <c r="C25" s="126"/>
      <c r="D25" s="192"/>
      <c r="E25" s="82"/>
      <c r="F25" s="74"/>
      <c r="G25" s="74"/>
    </row>
    <row r="26" spans="1:7" ht="15.75">
      <c r="A26" s="72"/>
      <c r="B26" s="42"/>
      <c r="C26" s="126"/>
      <c r="D26" s="192"/>
      <c r="E26" s="82"/>
      <c r="F26" s="74"/>
      <c r="G26" s="74"/>
    </row>
    <row r="27" spans="1:7" ht="15.75">
      <c r="A27" s="72"/>
      <c r="B27" s="42"/>
      <c r="C27" s="126"/>
      <c r="D27" s="192"/>
      <c r="E27" s="82"/>
      <c r="F27" s="74"/>
      <c r="G27" s="74"/>
    </row>
    <row r="28" spans="1:7" ht="15.75">
      <c r="A28" s="72"/>
      <c r="B28" s="42"/>
      <c r="C28" s="126"/>
      <c r="D28" s="192"/>
      <c r="E28" s="82"/>
      <c r="F28" s="74"/>
      <c r="G28" s="74"/>
    </row>
    <row r="29" spans="1:7" ht="15.75">
      <c r="A29" s="72"/>
      <c r="B29" s="42"/>
      <c r="C29" s="126"/>
      <c r="D29" s="192"/>
      <c r="E29" s="82"/>
      <c r="F29" s="74"/>
      <c r="G29" s="74"/>
    </row>
    <row r="30" spans="1:7" ht="15.75">
      <c r="A30" s="72"/>
      <c r="B30" s="42"/>
      <c r="C30" s="126"/>
      <c r="D30" s="192"/>
      <c r="E30" s="82"/>
      <c r="F30" s="74"/>
      <c r="G30" s="74"/>
    </row>
    <row r="31" spans="1:7" ht="15.75">
      <c r="A31" s="72"/>
      <c r="B31" s="42"/>
      <c r="C31" s="126"/>
      <c r="D31" s="192"/>
      <c r="E31" s="82"/>
      <c r="F31" s="74"/>
      <c r="G31" s="74"/>
    </row>
    <row r="32" spans="1:7" ht="15.75">
      <c r="A32" s="72"/>
      <c r="B32" s="42"/>
      <c r="C32" s="126"/>
      <c r="D32" s="192"/>
      <c r="E32" s="82"/>
      <c r="F32" s="74"/>
      <c r="G32" s="74"/>
    </row>
    <row r="33" spans="1:7" ht="15.75">
      <c r="A33" s="72"/>
      <c r="B33" s="42"/>
      <c r="C33" s="126"/>
      <c r="D33" s="192"/>
      <c r="E33" s="82"/>
      <c r="F33" s="74"/>
      <c r="G33" s="74"/>
    </row>
    <row r="34" spans="1:7" ht="15.75">
      <c r="A34" s="72"/>
      <c r="B34" s="42"/>
      <c r="C34" s="126"/>
      <c r="D34" s="192"/>
      <c r="E34" s="82"/>
      <c r="F34" s="74"/>
      <c r="G34" s="74"/>
    </row>
    <row r="35" spans="1:7" ht="15.75">
      <c r="A35" s="72"/>
      <c r="B35" s="42"/>
      <c r="C35" s="126"/>
      <c r="D35" s="192"/>
      <c r="E35" s="82"/>
      <c r="F35" s="74"/>
      <c r="G35" s="74"/>
    </row>
    <row r="36" spans="1:7" ht="15.75">
      <c r="A36" s="72"/>
      <c r="B36" s="42"/>
      <c r="C36" s="126"/>
      <c r="D36" s="192"/>
      <c r="E36" s="82"/>
      <c r="F36" s="74"/>
      <c r="G36" s="74"/>
    </row>
    <row r="37" spans="1:7" ht="15.75">
      <c r="A37" s="72"/>
      <c r="B37" s="42"/>
      <c r="C37" s="126"/>
      <c r="D37" s="192"/>
      <c r="E37" s="82"/>
      <c r="F37" s="74"/>
      <c r="G37" s="74"/>
    </row>
    <row r="38" spans="1:7" ht="15.75">
      <c r="A38" s="72"/>
      <c r="B38" s="42"/>
      <c r="C38" s="126"/>
      <c r="D38" s="192"/>
      <c r="E38" s="82"/>
      <c r="F38" s="74"/>
      <c r="G38" s="74"/>
    </row>
    <row r="39" spans="1:7" ht="15.75">
      <c r="A39" s="72"/>
      <c r="B39" s="42"/>
      <c r="C39" s="126"/>
      <c r="D39" s="192"/>
      <c r="E39" s="82"/>
      <c r="F39" s="74"/>
      <c r="G39" s="74"/>
    </row>
    <row r="40" spans="1:7" ht="15.75">
      <c r="A40" s="72"/>
      <c r="B40" s="42"/>
      <c r="C40" s="126"/>
      <c r="D40" s="192"/>
      <c r="E40" s="82"/>
      <c r="F40" s="74"/>
      <c r="G40" s="74"/>
    </row>
    <row r="41" spans="1:7" ht="15.75">
      <c r="A41" s="72"/>
      <c r="B41" s="42"/>
      <c r="C41" s="126"/>
      <c r="D41" s="192"/>
      <c r="E41" s="82"/>
      <c r="F41" s="74"/>
      <c r="G41" s="74"/>
    </row>
    <row r="42" spans="1:7" ht="15.75">
      <c r="A42" s="72"/>
      <c r="B42" s="42"/>
      <c r="C42" s="126"/>
      <c r="D42" s="192"/>
      <c r="E42" s="82"/>
      <c r="F42" s="74"/>
      <c r="G42" s="74"/>
    </row>
    <row r="43" spans="1:7" ht="15.75">
      <c r="A43" s="72"/>
      <c r="B43" s="42"/>
      <c r="C43" s="126"/>
      <c r="D43" s="192"/>
      <c r="E43" s="82"/>
      <c r="F43" s="74"/>
      <c r="G43" s="74"/>
    </row>
    <row r="44" spans="1:7" ht="15.75">
      <c r="A44" s="72"/>
      <c r="B44" s="42"/>
      <c r="C44" s="126"/>
      <c r="D44" s="192"/>
      <c r="E44" s="82"/>
      <c r="F44" s="74"/>
      <c r="G44" s="74"/>
    </row>
    <row r="45" spans="1:7" ht="15.75">
      <c r="A45" s="72"/>
      <c r="B45" s="42"/>
      <c r="C45" s="126"/>
      <c r="D45" s="192"/>
      <c r="E45" s="82"/>
      <c r="F45" s="74"/>
      <c r="G45" s="74"/>
    </row>
    <row r="46" spans="1:7" ht="15.75">
      <c r="A46" s="72"/>
      <c r="B46" s="42"/>
      <c r="C46" s="126"/>
      <c r="D46" s="192"/>
      <c r="E46" s="82"/>
      <c r="F46" s="74"/>
      <c r="G46" s="74"/>
    </row>
    <row r="47" spans="1:7" ht="15.75">
      <c r="A47" s="72"/>
      <c r="B47" s="42"/>
      <c r="C47" s="126"/>
      <c r="D47" s="192"/>
      <c r="E47" s="82"/>
      <c r="F47" s="74"/>
      <c r="G47" s="74"/>
    </row>
    <row r="48" spans="1:7" ht="15.75">
      <c r="A48" s="72"/>
      <c r="B48" s="42"/>
      <c r="C48" s="126"/>
      <c r="D48" s="192"/>
      <c r="E48" s="82"/>
      <c r="F48" s="74"/>
      <c r="G48" s="74"/>
    </row>
    <row r="49" spans="1:7" ht="15.75">
      <c r="A49" s="72"/>
      <c r="B49" s="42"/>
      <c r="C49" s="126"/>
      <c r="D49" s="192"/>
      <c r="E49" s="82"/>
      <c r="F49" s="74"/>
      <c r="G49" s="74"/>
    </row>
    <row r="50" spans="1:7" ht="15.75">
      <c r="A50" s="72"/>
      <c r="B50" s="42"/>
      <c r="C50" s="126"/>
      <c r="D50" s="192"/>
      <c r="E50" s="82"/>
      <c r="F50" s="74"/>
      <c r="G50" s="74"/>
    </row>
    <row r="51" spans="1:7" ht="15.75">
      <c r="A51" s="72"/>
      <c r="B51" s="42"/>
      <c r="C51" s="126"/>
      <c r="D51" s="192"/>
      <c r="E51" s="82"/>
      <c r="F51" s="74"/>
      <c r="G51" s="74"/>
    </row>
    <row r="52" spans="1:7" ht="15.75">
      <c r="A52" s="72"/>
      <c r="B52" s="42"/>
      <c r="C52" s="126"/>
      <c r="D52" s="192"/>
      <c r="E52" s="82"/>
      <c r="F52" s="74"/>
      <c r="G52" s="74"/>
    </row>
    <row r="53" spans="1:7" ht="15.75">
      <c r="A53" s="72"/>
      <c r="B53" s="42"/>
      <c r="C53" s="126"/>
      <c r="D53" s="192"/>
      <c r="E53" s="82"/>
      <c r="F53" s="74"/>
      <c r="G53" s="74"/>
    </row>
    <row r="54" spans="1:7" ht="15.75">
      <c r="A54" s="72"/>
      <c r="B54" s="42"/>
      <c r="C54" s="126"/>
      <c r="D54" s="192"/>
      <c r="E54" s="82"/>
      <c r="F54" s="74"/>
      <c r="G54" s="74"/>
    </row>
    <row r="55" spans="1:7" ht="15.75">
      <c r="A55" s="72"/>
      <c r="B55" s="42"/>
      <c r="C55" s="126"/>
      <c r="D55" s="192"/>
      <c r="E55" s="82"/>
      <c r="F55" s="74"/>
      <c r="G55" s="74"/>
    </row>
    <row r="56" spans="1:7" ht="15.75">
      <c r="A56" s="72"/>
      <c r="B56" s="42"/>
      <c r="C56" s="126"/>
      <c r="D56" s="192"/>
      <c r="E56" s="82"/>
      <c r="F56" s="74"/>
      <c r="G56" s="74"/>
    </row>
    <row r="57" spans="1:7" ht="15.75">
      <c r="A57" s="132"/>
      <c r="B57" s="133"/>
      <c r="C57" s="134"/>
      <c r="D57" s="171"/>
      <c r="E57" s="76"/>
      <c r="F57" s="76"/>
      <c r="G57" s="136"/>
    </row>
    <row r="58" spans="1:7" ht="15.75">
      <c r="A58" s="75"/>
      <c r="B58" s="47"/>
      <c r="C58" s="134"/>
      <c r="D58" s="171"/>
      <c r="E58" s="76"/>
      <c r="F58" s="76"/>
      <c r="G58" s="136"/>
    </row>
    <row r="59" spans="1:7" ht="15.75">
      <c r="A59" s="137" t="s">
        <v>55</v>
      </c>
      <c r="B59" s="138"/>
      <c r="C59" s="140">
        <f>SUM(C7:C58)</f>
        <v>22290</v>
      </c>
      <c r="D59" s="158">
        <f>SUM(D7:D58)</f>
        <v>12490</v>
      </c>
      <c r="E59" s="142">
        <f>SUM(E7:E58)</f>
        <v>14950</v>
      </c>
      <c r="F59" s="142">
        <f>SUM(F7:F58)</f>
        <v>3375</v>
      </c>
      <c r="G59" s="142">
        <f>SUM(G7:G58)</f>
        <v>3150</v>
      </c>
    </row>
  </sheetData>
  <printOptions/>
  <pageMargins left="0.7874015748031497" right="0.7874015748031497" top="0.5905511811023623" bottom="0.7874015748031497" header="0.5118110236220472" footer="0.5118110236220472"/>
  <pageSetup fitToHeight="0" fitToWidth="1" horizontalDpi="600" verticalDpi="600" orientation="portrait" paperSize="9" scale="76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workbookViewId="0" topLeftCell="A30">
      <selection activeCell="H59" sqref="H59"/>
    </sheetView>
  </sheetViews>
  <sheetFormatPr defaultColWidth="11.421875" defaultRowHeight="12.75"/>
  <cols>
    <col min="1" max="1" width="41.7109375" style="1" customWidth="1"/>
    <col min="2" max="2" width="12.140625" style="108" customWidth="1"/>
    <col min="3" max="7" width="11.7109375" style="3" customWidth="1"/>
    <col min="8" max="16384" width="9.8515625" style="1" customWidth="1"/>
  </cols>
  <sheetData>
    <row r="1" ht="15">
      <c r="G1" s="5"/>
    </row>
    <row r="2" spans="1:7" ht="25.5">
      <c r="A2" s="175" t="s">
        <v>61</v>
      </c>
      <c r="B2" s="110"/>
      <c r="C2" s="7"/>
      <c r="D2" s="7"/>
      <c r="E2" s="7"/>
      <c r="F2" s="8"/>
      <c r="G2" s="9" t="s">
        <v>1</v>
      </c>
    </row>
    <row r="3" spans="1:7" ht="18">
      <c r="A3" s="10"/>
      <c r="B3" s="111"/>
      <c r="C3" s="12"/>
      <c r="D3" s="12"/>
      <c r="E3" s="12"/>
      <c r="F3" s="12"/>
      <c r="G3" s="12"/>
    </row>
    <row r="4" spans="1:7" ht="22.5">
      <c r="A4" s="13"/>
      <c r="B4" s="112"/>
      <c r="C4" s="176" t="s">
        <v>2</v>
      </c>
      <c r="D4" s="177"/>
      <c r="E4" s="18" t="s">
        <v>3</v>
      </c>
      <c r="F4" s="19"/>
      <c r="G4" s="20"/>
    </row>
    <row r="5" spans="1:7" ht="18.75">
      <c r="A5" s="21"/>
      <c r="B5" s="22"/>
      <c r="C5" s="178" t="s">
        <v>5</v>
      </c>
      <c r="D5" s="179" t="s">
        <v>6</v>
      </c>
      <c r="E5" s="26"/>
      <c r="F5" s="27"/>
      <c r="G5" s="28"/>
    </row>
    <row r="6" spans="1:7" ht="20.25">
      <c r="A6" s="29" t="s">
        <v>68</v>
      </c>
      <c r="B6" s="30" t="s">
        <v>69</v>
      </c>
      <c r="C6" s="180">
        <v>2010</v>
      </c>
      <c r="D6" s="181">
        <v>2011</v>
      </c>
      <c r="E6" s="34">
        <v>2012</v>
      </c>
      <c r="F6" s="35">
        <v>2013</v>
      </c>
      <c r="G6" s="35">
        <v>2014</v>
      </c>
    </row>
    <row r="7" spans="1:7" ht="15.75">
      <c r="A7" s="72" t="s">
        <v>93</v>
      </c>
      <c r="B7" s="42">
        <v>1333</v>
      </c>
      <c r="C7" s="126">
        <v>100</v>
      </c>
      <c r="D7" s="192">
        <v>100</v>
      </c>
      <c r="E7" s="394">
        <v>100</v>
      </c>
      <c r="F7" s="244">
        <v>100</v>
      </c>
      <c r="G7" s="244">
        <v>100</v>
      </c>
    </row>
    <row r="8" spans="1:7" ht="15.75">
      <c r="A8" s="72" t="s">
        <v>484</v>
      </c>
      <c r="B8" s="42">
        <v>1419</v>
      </c>
      <c r="C8" s="126">
        <v>150</v>
      </c>
      <c r="D8" s="192"/>
      <c r="E8" s="82"/>
      <c r="F8" s="74"/>
      <c r="G8" s="74"/>
    </row>
    <row r="9" spans="1:7" ht="15.75">
      <c r="A9" s="72" t="s">
        <v>271</v>
      </c>
      <c r="B9" s="42">
        <v>1350</v>
      </c>
      <c r="C9" s="126">
        <v>1000</v>
      </c>
      <c r="D9" s="192"/>
      <c r="E9" s="82"/>
      <c r="F9" s="74"/>
      <c r="G9" s="74"/>
    </row>
    <row r="10" spans="1:7" ht="15.75">
      <c r="A10" s="386" t="s">
        <v>431</v>
      </c>
      <c r="B10" s="391">
        <v>1301</v>
      </c>
      <c r="C10" s="392"/>
      <c r="D10" s="393">
        <v>200</v>
      </c>
      <c r="E10" s="394"/>
      <c r="F10" s="244"/>
      <c r="G10" s="244"/>
    </row>
    <row r="11" spans="1:7" ht="15.75">
      <c r="A11" s="386" t="s">
        <v>430</v>
      </c>
      <c r="B11" s="391">
        <v>1302</v>
      </c>
      <c r="C11" s="392"/>
      <c r="D11" s="393">
        <v>100</v>
      </c>
      <c r="E11" s="394"/>
      <c r="F11" s="244"/>
      <c r="G11" s="244"/>
    </row>
    <row r="12" spans="1:7" ht="15.75">
      <c r="A12" s="386" t="s">
        <v>432</v>
      </c>
      <c r="B12" s="391">
        <v>1303</v>
      </c>
      <c r="C12" s="392"/>
      <c r="D12" s="393">
        <v>75</v>
      </c>
      <c r="E12" s="394">
        <v>75</v>
      </c>
      <c r="F12" s="244">
        <v>75</v>
      </c>
      <c r="G12" s="244">
        <v>75</v>
      </c>
    </row>
    <row r="13" spans="1:7" ht="15.75">
      <c r="A13" s="386" t="s">
        <v>433</v>
      </c>
      <c r="B13" s="391">
        <v>1305</v>
      </c>
      <c r="C13" s="392"/>
      <c r="D13" s="393">
        <v>250</v>
      </c>
      <c r="E13" s="394"/>
      <c r="F13" s="244"/>
      <c r="G13" s="244"/>
    </row>
    <row r="14" spans="1:7" ht="15.75">
      <c r="A14" s="72"/>
      <c r="B14" s="42"/>
      <c r="C14" s="126"/>
      <c r="D14" s="192"/>
      <c r="E14" s="82"/>
      <c r="F14" s="74"/>
      <c r="G14" s="74"/>
    </row>
    <row r="15" spans="1:7" ht="15.75">
      <c r="A15" s="72"/>
      <c r="B15" s="42"/>
      <c r="C15" s="126"/>
      <c r="D15" s="192"/>
      <c r="E15" s="82"/>
      <c r="F15" s="74"/>
      <c r="G15" s="74"/>
    </row>
    <row r="16" spans="1:7" ht="15.75">
      <c r="A16" s="81"/>
      <c r="B16" s="56"/>
      <c r="C16" s="161"/>
      <c r="D16" s="193"/>
      <c r="E16" s="71"/>
      <c r="F16" s="68"/>
      <c r="G16" s="68"/>
    </row>
    <row r="17" spans="1:7" ht="15.75">
      <c r="A17" s="72"/>
      <c r="B17" s="42"/>
      <c r="C17" s="126"/>
      <c r="D17" s="192"/>
      <c r="E17" s="82"/>
      <c r="F17" s="74"/>
      <c r="G17" s="74"/>
    </row>
    <row r="18" spans="1:7" ht="15.75">
      <c r="A18" s="72"/>
      <c r="B18" s="42"/>
      <c r="C18" s="126"/>
      <c r="D18" s="192"/>
      <c r="E18" s="82"/>
      <c r="F18" s="74"/>
      <c r="G18" s="74"/>
    </row>
    <row r="19" spans="1:7" ht="15.75">
      <c r="A19" s="72"/>
      <c r="B19" s="42"/>
      <c r="C19" s="126"/>
      <c r="D19" s="192"/>
      <c r="E19" s="82"/>
      <c r="F19" s="74"/>
      <c r="G19" s="74"/>
    </row>
    <row r="20" spans="1:7" ht="15.75">
      <c r="A20" s="72"/>
      <c r="B20" s="42"/>
      <c r="C20" s="126"/>
      <c r="D20" s="192"/>
      <c r="E20" s="82"/>
      <c r="F20" s="74"/>
      <c r="G20" s="74"/>
    </row>
    <row r="21" spans="1:7" ht="15.75">
      <c r="A21" s="72"/>
      <c r="B21" s="42"/>
      <c r="C21" s="126"/>
      <c r="D21" s="192"/>
      <c r="E21" s="82"/>
      <c r="F21" s="74"/>
      <c r="G21" s="74"/>
    </row>
    <row r="22" spans="1:7" ht="15.75">
      <c r="A22" s="72"/>
      <c r="B22" s="42"/>
      <c r="C22" s="126"/>
      <c r="D22" s="192"/>
      <c r="E22" s="82"/>
      <c r="F22" s="74"/>
      <c r="G22" s="74"/>
    </row>
    <row r="23" spans="1:7" ht="15.75">
      <c r="A23" s="72"/>
      <c r="B23" s="42"/>
      <c r="C23" s="126"/>
      <c r="D23" s="192"/>
      <c r="E23" s="82"/>
      <c r="F23" s="74"/>
      <c r="G23" s="74"/>
    </row>
    <row r="24" spans="1:7" ht="15.75">
      <c r="A24" s="72"/>
      <c r="B24" s="42"/>
      <c r="C24" s="126"/>
      <c r="D24" s="192"/>
      <c r="E24" s="82"/>
      <c r="F24" s="74"/>
      <c r="G24" s="74"/>
    </row>
    <row r="25" spans="1:7" ht="15.75">
      <c r="A25" s="72"/>
      <c r="B25" s="42"/>
      <c r="C25" s="126"/>
      <c r="D25" s="192"/>
      <c r="E25" s="82"/>
      <c r="F25" s="74"/>
      <c r="G25" s="74"/>
    </row>
    <row r="26" spans="1:7" ht="15.75">
      <c r="A26" s="72"/>
      <c r="B26" s="42"/>
      <c r="C26" s="126"/>
      <c r="D26" s="192"/>
      <c r="E26" s="82"/>
      <c r="F26" s="74"/>
      <c r="G26" s="74"/>
    </row>
    <row r="27" spans="1:7" ht="15.75">
      <c r="A27" s="72"/>
      <c r="B27" s="42"/>
      <c r="C27" s="126"/>
      <c r="D27" s="192"/>
      <c r="E27" s="82"/>
      <c r="F27" s="74"/>
      <c r="G27" s="74"/>
    </row>
    <row r="28" spans="1:7" ht="15.75">
      <c r="A28" s="72"/>
      <c r="B28" s="42"/>
      <c r="C28" s="126"/>
      <c r="D28" s="192"/>
      <c r="E28" s="82"/>
      <c r="F28" s="74"/>
      <c r="G28" s="74"/>
    </row>
    <row r="29" spans="1:7" ht="15.75">
      <c r="A29" s="72"/>
      <c r="B29" s="42"/>
      <c r="C29" s="126"/>
      <c r="D29" s="192"/>
      <c r="E29" s="82"/>
      <c r="F29" s="74"/>
      <c r="G29" s="74"/>
    </row>
    <row r="30" spans="1:7" ht="15.75">
      <c r="A30" s="72"/>
      <c r="B30" s="42"/>
      <c r="C30" s="126"/>
      <c r="D30" s="192"/>
      <c r="E30" s="82"/>
      <c r="F30" s="74"/>
      <c r="G30" s="74"/>
    </row>
    <row r="31" spans="1:7" ht="15.75">
      <c r="A31" s="72"/>
      <c r="B31" s="42"/>
      <c r="C31" s="126"/>
      <c r="D31" s="192"/>
      <c r="E31" s="82"/>
      <c r="F31" s="74"/>
      <c r="G31" s="74"/>
    </row>
    <row r="32" spans="1:7" ht="15.75">
      <c r="A32" s="72"/>
      <c r="B32" s="42"/>
      <c r="C32" s="126"/>
      <c r="D32" s="192"/>
      <c r="E32" s="82"/>
      <c r="F32" s="74"/>
      <c r="G32" s="74"/>
    </row>
    <row r="33" spans="1:7" ht="15.75">
      <c r="A33" s="72"/>
      <c r="B33" s="42"/>
      <c r="C33" s="126"/>
      <c r="D33" s="192"/>
      <c r="E33" s="82"/>
      <c r="F33" s="74"/>
      <c r="G33" s="74"/>
    </row>
    <row r="34" spans="1:7" ht="15.75">
      <c r="A34" s="72"/>
      <c r="B34" s="42"/>
      <c r="C34" s="126"/>
      <c r="D34" s="192"/>
      <c r="E34" s="82"/>
      <c r="F34" s="74"/>
      <c r="G34" s="74"/>
    </row>
    <row r="35" spans="1:7" ht="15.75">
      <c r="A35" s="72"/>
      <c r="B35" s="42"/>
      <c r="C35" s="126"/>
      <c r="D35" s="192"/>
      <c r="E35" s="82"/>
      <c r="F35" s="74"/>
      <c r="G35" s="74"/>
    </row>
    <row r="36" spans="1:7" ht="15.75">
      <c r="A36" s="72"/>
      <c r="B36" s="42"/>
      <c r="C36" s="126"/>
      <c r="D36" s="192"/>
      <c r="E36" s="82"/>
      <c r="F36" s="74"/>
      <c r="G36" s="74"/>
    </row>
    <row r="37" spans="1:7" ht="15.75">
      <c r="A37" s="72"/>
      <c r="B37" s="42"/>
      <c r="C37" s="126"/>
      <c r="D37" s="192"/>
      <c r="E37" s="82"/>
      <c r="F37" s="74"/>
      <c r="G37" s="74"/>
    </row>
    <row r="38" spans="1:7" ht="15.75">
      <c r="A38" s="72"/>
      <c r="B38" s="42"/>
      <c r="C38" s="126"/>
      <c r="D38" s="192"/>
      <c r="E38" s="82"/>
      <c r="F38" s="74"/>
      <c r="G38" s="74"/>
    </row>
    <row r="39" spans="1:7" ht="15.75">
      <c r="A39" s="72"/>
      <c r="B39" s="42"/>
      <c r="C39" s="126"/>
      <c r="D39" s="192"/>
      <c r="E39" s="82"/>
      <c r="F39" s="74"/>
      <c r="G39" s="74"/>
    </row>
    <row r="40" spans="1:7" ht="15.75">
      <c r="A40" s="72"/>
      <c r="B40" s="42"/>
      <c r="C40" s="126"/>
      <c r="D40" s="192"/>
      <c r="E40" s="82"/>
      <c r="F40" s="74"/>
      <c r="G40" s="74"/>
    </row>
    <row r="41" spans="1:7" ht="15.75">
      <c r="A41" s="72"/>
      <c r="B41" s="42"/>
      <c r="C41" s="126"/>
      <c r="D41" s="192"/>
      <c r="E41" s="82"/>
      <c r="F41" s="74"/>
      <c r="G41" s="74"/>
    </row>
    <row r="42" spans="1:7" ht="15.75">
      <c r="A42" s="72"/>
      <c r="B42" s="42"/>
      <c r="C42" s="126"/>
      <c r="D42" s="192"/>
      <c r="E42" s="82"/>
      <c r="F42" s="74"/>
      <c r="G42" s="74"/>
    </row>
    <row r="43" spans="1:7" ht="15.75">
      <c r="A43" s="72"/>
      <c r="B43" s="42"/>
      <c r="C43" s="126"/>
      <c r="D43" s="192"/>
      <c r="E43" s="82"/>
      <c r="F43" s="74"/>
      <c r="G43" s="74"/>
    </row>
    <row r="44" spans="1:7" ht="15.75">
      <c r="A44" s="72"/>
      <c r="B44" s="42"/>
      <c r="C44" s="126"/>
      <c r="D44" s="192"/>
      <c r="E44" s="82"/>
      <c r="F44" s="74"/>
      <c r="G44" s="74"/>
    </row>
    <row r="45" spans="1:7" ht="15.75">
      <c r="A45" s="72"/>
      <c r="B45" s="42"/>
      <c r="C45" s="126"/>
      <c r="D45" s="192"/>
      <c r="E45" s="82"/>
      <c r="F45" s="74"/>
      <c r="G45" s="74"/>
    </row>
    <row r="46" spans="1:7" ht="15.75">
      <c r="A46" s="72"/>
      <c r="B46" s="42"/>
      <c r="C46" s="126"/>
      <c r="D46" s="192"/>
      <c r="E46" s="82"/>
      <c r="F46" s="74"/>
      <c r="G46" s="74"/>
    </row>
    <row r="47" spans="1:7" ht="15.75">
      <c r="A47" s="72"/>
      <c r="B47" s="42"/>
      <c r="C47" s="126"/>
      <c r="D47" s="192"/>
      <c r="E47" s="82"/>
      <c r="F47" s="74"/>
      <c r="G47" s="74"/>
    </row>
    <row r="48" spans="1:7" ht="15.75">
      <c r="A48" s="72"/>
      <c r="B48" s="42"/>
      <c r="C48" s="126"/>
      <c r="D48" s="192"/>
      <c r="E48" s="82"/>
      <c r="F48" s="74"/>
      <c r="G48" s="74"/>
    </row>
    <row r="49" spans="1:7" ht="15.75">
      <c r="A49" s="72"/>
      <c r="B49" s="42"/>
      <c r="C49" s="126"/>
      <c r="D49" s="192"/>
      <c r="E49" s="82"/>
      <c r="F49" s="74"/>
      <c r="G49" s="74"/>
    </row>
    <row r="50" spans="1:7" ht="15.75">
      <c r="A50" s="72"/>
      <c r="B50" s="42"/>
      <c r="C50" s="126"/>
      <c r="D50" s="192"/>
      <c r="E50" s="82"/>
      <c r="F50" s="74"/>
      <c r="G50" s="74"/>
    </row>
    <row r="51" spans="1:7" ht="15.75">
      <c r="A51" s="72"/>
      <c r="B51" s="42"/>
      <c r="C51" s="126"/>
      <c r="D51" s="192"/>
      <c r="E51" s="82"/>
      <c r="F51" s="74"/>
      <c r="G51" s="74"/>
    </row>
    <row r="52" spans="1:7" ht="15.75">
      <c r="A52" s="72"/>
      <c r="B52" s="42"/>
      <c r="C52" s="126"/>
      <c r="D52" s="192"/>
      <c r="E52" s="82"/>
      <c r="F52" s="74"/>
      <c r="G52" s="74"/>
    </row>
    <row r="53" spans="1:7" ht="15.75">
      <c r="A53" s="72"/>
      <c r="B53" s="42"/>
      <c r="C53" s="126"/>
      <c r="D53" s="192"/>
      <c r="E53" s="82"/>
      <c r="F53" s="74"/>
      <c r="G53" s="74"/>
    </row>
    <row r="54" spans="1:7" ht="15.75">
      <c r="A54" s="72"/>
      <c r="B54" s="42"/>
      <c r="C54" s="126"/>
      <c r="D54" s="192"/>
      <c r="E54" s="82"/>
      <c r="F54" s="74"/>
      <c r="G54" s="74"/>
    </row>
    <row r="55" spans="1:7" ht="15.75">
      <c r="A55" s="72"/>
      <c r="B55" s="42"/>
      <c r="C55" s="126"/>
      <c r="D55" s="192"/>
      <c r="E55" s="82"/>
      <c r="F55" s="74"/>
      <c r="G55" s="74"/>
    </row>
    <row r="56" spans="1:7" ht="15.75">
      <c r="A56" s="72"/>
      <c r="B56" s="42"/>
      <c r="C56" s="126"/>
      <c r="D56" s="192"/>
      <c r="E56" s="82"/>
      <c r="F56" s="74"/>
      <c r="G56" s="74"/>
    </row>
    <row r="57" spans="1:7" ht="15.75">
      <c r="A57" s="132"/>
      <c r="B57" s="133"/>
      <c r="C57" s="134"/>
      <c r="D57" s="171"/>
      <c r="E57" s="76"/>
      <c r="F57" s="76"/>
      <c r="G57" s="136"/>
    </row>
    <row r="58" spans="1:7" ht="15.75">
      <c r="A58" s="75"/>
      <c r="B58" s="47"/>
      <c r="C58" s="134"/>
      <c r="D58" s="171"/>
      <c r="E58" s="76"/>
      <c r="F58" s="76"/>
      <c r="G58" s="136"/>
    </row>
    <row r="59" spans="1:7" ht="15.75">
      <c r="A59" s="137" t="s">
        <v>55</v>
      </c>
      <c r="B59" s="138"/>
      <c r="C59" s="140">
        <f>SUM(C7:C58)</f>
        <v>1250</v>
      </c>
      <c r="D59" s="158">
        <f>SUM(D7:D58)</f>
        <v>725</v>
      </c>
      <c r="E59" s="142">
        <f>SUM(E7:E58)</f>
        <v>175</v>
      </c>
      <c r="F59" s="142">
        <f>SUM(F7:F58)</f>
        <v>175</v>
      </c>
      <c r="G59" s="142">
        <f>SUM(G7:G58)</f>
        <v>175</v>
      </c>
    </row>
  </sheetData>
  <printOptions/>
  <pageMargins left="0.7874015748031497" right="0.7874015748031497" top="0.5905511811023623" bottom="0.7874015748031497" header="0.5118110236220472" footer="0.5118110236220472"/>
  <pageSetup fitToHeight="0" fitToWidth="1" horizontalDpi="600" verticalDpi="600" orientation="portrait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workbookViewId="0" topLeftCell="A1">
      <selection activeCell="D27" sqref="D27"/>
    </sheetView>
  </sheetViews>
  <sheetFormatPr defaultColWidth="11.421875" defaultRowHeight="12.75"/>
  <cols>
    <col min="1" max="1" width="41.7109375" style="1" customWidth="1"/>
    <col min="2" max="2" width="11.8515625" style="108" customWidth="1"/>
    <col min="3" max="3" width="11.140625" style="3" customWidth="1"/>
    <col min="4" max="7" width="11.7109375" style="3" customWidth="1"/>
    <col min="8" max="16384" width="9.8515625" style="1" customWidth="1"/>
  </cols>
  <sheetData>
    <row r="1" ht="15">
      <c r="G1" s="5"/>
    </row>
    <row r="2" spans="1:7" ht="25.5">
      <c r="A2" s="175" t="s">
        <v>42</v>
      </c>
      <c r="B2" s="110"/>
      <c r="C2" s="7"/>
      <c r="D2" s="7"/>
      <c r="E2" s="7"/>
      <c r="F2" s="8"/>
      <c r="G2" s="9" t="s">
        <v>1</v>
      </c>
    </row>
    <row r="3" spans="1:7" ht="18">
      <c r="A3" s="10"/>
      <c r="B3" s="111"/>
      <c r="C3" s="12"/>
      <c r="D3" s="12"/>
      <c r="E3" s="12"/>
      <c r="F3" s="12"/>
      <c r="G3" s="12"/>
    </row>
    <row r="4" spans="1:7" ht="22.5">
      <c r="A4" s="13"/>
      <c r="B4" s="112"/>
      <c r="C4" s="176" t="s">
        <v>2</v>
      </c>
      <c r="D4" s="177"/>
      <c r="E4" s="18" t="s">
        <v>3</v>
      </c>
      <c r="F4" s="19"/>
      <c r="G4" s="20"/>
    </row>
    <row r="5" spans="1:7" ht="18.75">
      <c r="A5" s="21"/>
      <c r="B5" s="22"/>
      <c r="C5" s="178" t="s">
        <v>5</v>
      </c>
      <c r="D5" s="179" t="s">
        <v>6</v>
      </c>
      <c r="E5" s="26"/>
      <c r="F5" s="27"/>
      <c r="G5" s="28"/>
    </row>
    <row r="6" spans="1:7" ht="20.25">
      <c r="A6" s="29" t="s">
        <v>68</v>
      </c>
      <c r="B6" s="30" t="s">
        <v>69</v>
      </c>
      <c r="C6" s="180">
        <v>2010</v>
      </c>
      <c r="D6" s="181">
        <v>2011</v>
      </c>
      <c r="E6" s="34">
        <v>2012</v>
      </c>
      <c r="F6" s="35">
        <v>2013</v>
      </c>
      <c r="G6" s="35">
        <v>2014</v>
      </c>
    </row>
    <row r="7" spans="1:7" ht="15.75">
      <c r="A7" s="72" t="s">
        <v>164</v>
      </c>
      <c r="B7" s="42">
        <v>1505</v>
      </c>
      <c r="C7" s="126"/>
      <c r="D7" s="192">
        <v>1500</v>
      </c>
      <c r="E7" s="82"/>
      <c r="F7" s="74"/>
      <c r="G7" s="74"/>
    </row>
    <row r="8" spans="1:7" ht="15.75">
      <c r="A8" s="72" t="s">
        <v>485</v>
      </c>
      <c r="B8" s="42">
        <v>1507</v>
      </c>
      <c r="C8" s="126">
        <v>1900</v>
      </c>
      <c r="D8" s="192"/>
      <c r="E8" s="82"/>
      <c r="F8" s="74"/>
      <c r="G8" s="74"/>
    </row>
    <row r="9" spans="1:7" ht="15.75">
      <c r="A9" s="386" t="s">
        <v>457</v>
      </c>
      <c r="B9" s="42">
        <v>1510</v>
      </c>
      <c r="C9" s="126"/>
      <c r="D9" s="192">
        <v>7500</v>
      </c>
      <c r="E9" s="394">
        <v>0</v>
      </c>
      <c r="F9" s="74"/>
      <c r="G9" s="74"/>
    </row>
    <row r="10" spans="1:7" ht="15.75">
      <c r="A10" s="386" t="s">
        <v>229</v>
      </c>
      <c r="B10" s="42">
        <v>1511</v>
      </c>
      <c r="C10" s="126"/>
      <c r="D10" s="192"/>
      <c r="E10" s="82"/>
      <c r="F10" s="244">
        <v>0</v>
      </c>
      <c r="G10" s="74"/>
    </row>
    <row r="11" spans="1:7" ht="15.75">
      <c r="A11" s="72" t="s">
        <v>240</v>
      </c>
      <c r="B11" s="42">
        <v>1512</v>
      </c>
      <c r="C11" s="126">
        <v>250</v>
      </c>
      <c r="D11" s="192"/>
      <c r="E11" s="82">
        <v>0</v>
      </c>
      <c r="F11" s="74"/>
      <c r="G11" s="74"/>
    </row>
    <row r="12" spans="1:7" ht="15.75">
      <c r="A12" s="72"/>
      <c r="B12" s="42"/>
      <c r="C12" s="126"/>
      <c r="D12" s="192"/>
      <c r="E12" s="82"/>
      <c r="F12" s="74"/>
      <c r="G12" s="74"/>
    </row>
    <row r="13" spans="1:7" ht="15.75">
      <c r="A13" s="72"/>
      <c r="B13" s="42"/>
      <c r="C13" s="126"/>
      <c r="D13" s="192"/>
      <c r="E13" s="82"/>
      <c r="F13" s="74"/>
      <c r="G13" s="74"/>
    </row>
    <row r="14" spans="1:7" ht="15.75">
      <c r="A14" s="72"/>
      <c r="B14" s="42"/>
      <c r="C14" s="126"/>
      <c r="D14" s="192"/>
      <c r="E14" s="82"/>
      <c r="F14" s="74"/>
      <c r="G14" s="74"/>
    </row>
    <row r="15" spans="1:7" ht="15.75">
      <c r="A15" s="72"/>
      <c r="B15" s="42"/>
      <c r="C15" s="126"/>
      <c r="D15" s="192"/>
      <c r="E15" s="82"/>
      <c r="F15" s="74"/>
      <c r="G15" s="74"/>
    </row>
    <row r="16" spans="1:7" ht="15.75">
      <c r="A16" s="72"/>
      <c r="B16" s="42"/>
      <c r="C16" s="126"/>
      <c r="D16" s="192"/>
      <c r="E16" s="82"/>
      <c r="F16" s="74"/>
      <c r="G16" s="74"/>
    </row>
    <row r="17" spans="1:7" ht="15.75">
      <c r="A17" s="72"/>
      <c r="B17" s="42"/>
      <c r="C17" s="126"/>
      <c r="D17" s="192"/>
      <c r="E17" s="82"/>
      <c r="F17" s="74"/>
      <c r="G17" s="74"/>
    </row>
    <row r="18" spans="1:7" ht="15.75">
      <c r="A18" s="72"/>
      <c r="B18" s="42"/>
      <c r="C18" s="126"/>
      <c r="D18" s="192"/>
      <c r="E18" s="82"/>
      <c r="F18" s="74"/>
      <c r="G18" s="74"/>
    </row>
    <row r="19" spans="1:7" ht="15.75">
      <c r="A19" s="72"/>
      <c r="B19" s="42"/>
      <c r="C19" s="126"/>
      <c r="D19" s="192"/>
      <c r="E19" s="82"/>
      <c r="F19" s="74"/>
      <c r="G19" s="74"/>
    </row>
    <row r="20" spans="1:7" ht="15.75">
      <c r="A20" s="72"/>
      <c r="B20" s="42"/>
      <c r="C20" s="126"/>
      <c r="D20" s="192"/>
      <c r="E20" s="82"/>
      <c r="F20" s="74"/>
      <c r="G20" s="74"/>
    </row>
    <row r="21" spans="1:7" ht="15.75">
      <c r="A21" s="72"/>
      <c r="B21" s="42"/>
      <c r="C21" s="126"/>
      <c r="D21" s="192"/>
      <c r="E21" s="82"/>
      <c r="F21" s="74"/>
      <c r="G21" s="74"/>
    </row>
    <row r="22" spans="1:7" ht="15.75">
      <c r="A22" s="72"/>
      <c r="B22" s="42"/>
      <c r="C22" s="126"/>
      <c r="D22" s="192"/>
      <c r="E22" s="82"/>
      <c r="F22" s="74"/>
      <c r="G22" s="74"/>
    </row>
    <row r="23" spans="1:7" ht="15.75">
      <c r="A23" s="72"/>
      <c r="B23" s="42"/>
      <c r="C23" s="126"/>
      <c r="D23" s="192"/>
      <c r="E23" s="82"/>
      <c r="F23" s="74"/>
      <c r="G23" s="74"/>
    </row>
    <row r="24" spans="1:7" ht="15.75">
      <c r="A24" s="72"/>
      <c r="B24" s="42"/>
      <c r="C24" s="126"/>
      <c r="D24" s="192"/>
      <c r="E24" s="82"/>
      <c r="F24" s="74"/>
      <c r="G24" s="74"/>
    </row>
    <row r="25" spans="1:7" ht="15.75">
      <c r="A25" s="72"/>
      <c r="B25" s="42"/>
      <c r="C25" s="126"/>
      <c r="D25" s="192"/>
      <c r="E25" s="82"/>
      <c r="F25" s="74"/>
      <c r="G25" s="74"/>
    </row>
    <row r="26" spans="1:7" ht="15.75">
      <c r="A26" s="72"/>
      <c r="B26" s="42"/>
      <c r="C26" s="126"/>
      <c r="D26" s="192"/>
      <c r="E26" s="82"/>
      <c r="F26" s="74"/>
      <c r="G26" s="74"/>
    </row>
    <row r="27" spans="1:7" ht="15.75">
      <c r="A27" s="72"/>
      <c r="B27" s="42"/>
      <c r="C27" s="126"/>
      <c r="D27" s="192"/>
      <c r="E27" s="82"/>
      <c r="F27" s="74"/>
      <c r="G27" s="74"/>
    </row>
    <row r="28" spans="1:7" ht="15.75">
      <c r="A28" s="72"/>
      <c r="B28" s="42"/>
      <c r="C28" s="126"/>
      <c r="D28" s="192"/>
      <c r="E28" s="82"/>
      <c r="F28" s="74"/>
      <c r="G28" s="74"/>
    </row>
    <row r="29" spans="1:7" ht="15.75">
      <c r="A29" s="72"/>
      <c r="B29" s="42"/>
      <c r="C29" s="126"/>
      <c r="D29" s="192"/>
      <c r="E29" s="82"/>
      <c r="F29" s="74"/>
      <c r="G29" s="74"/>
    </row>
    <row r="30" spans="1:7" ht="15.75">
      <c r="A30" s="72"/>
      <c r="B30" s="42"/>
      <c r="C30" s="126"/>
      <c r="D30" s="192"/>
      <c r="E30" s="82"/>
      <c r="F30" s="74"/>
      <c r="G30" s="74"/>
    </row>
    <row r="31" spans="1:7" ht="15.75">
      <c r="A31" s="72"/>
      <c r="B31" s="42"/>
      <c r="C31" s="126"/>
      <c r="D31" s="192"/>
      <c r="E31" s="82"/>
      <c r="F31" s="74"/>
      <c r="G31" s="74"/>
    </row>
    <row r="32" spans="1:7" ht="15.75">
      <c r="A32" s="72"/>
      <c r="B32" s="42"/>
      <c r="C32" s="126"/>
      <c r="D32" s="192"/>
      <c r="E32" s="82"/>
      <c r="F32" s="74"/>
      <c r="G32" s="74"/>
    </row>
    <row r="33" spans="1:7" ht="15.75">
      <c r="A33" s="72"/>
      <c r="B33" s="42"/>
      <c r="C33" s="126"/>
      <c r="D33" s="192"/>
      <c r="E33" s="82"/>
      <c r="F33" s="74"/>
      <c r="G33" s="74"/>
    </row>
    <row r="34" spans="1:7" ht="15.75">
      <c r="A34" s="72"/>
      <c r="B34" s="42"/>
      <c r="C34" s="126"/>
      <c r="D34" s="192"/>
      <c r="E34" s="82"/>
      <c r="F34" s="74"/>
      <c r="G34" s="74"/>
    </row>
    <row r="35" spans="1:7" ht="15.75">
      <c r="A35" s="72"/>
      <c r="B35" s="42"/>
      <c r="C35" s="126"/>
      <c r="D35" s="192"/>
      <c r="E35" s="82"/>
      <c r="F35" s="74"/>
      <c r="G35" s="74"/>
    </row>
    <row r="36" spans="1:7" ht="15.75">
      <c r="A36" s="72"/>
      <c r="B36" s="42"/>
      <c r="C36" s="126"/>
      <c r="D36" s="192"/>
      <c r="E36" s="82"/>
      <c r="F36" s="74"/>
      <c r="G36" s="74"/>
    </row>
    <row r="37" spans="1:7" ht="15.75">
      <c r="A37" s="72"/>
      <c r="B37" s="42"/>
      <c r="C37" s="126"/>
      <c r="D37" s="192"/>
      <c r="E37" s="82"/>
      <c r="F37" s="74"/>
      <c r="G37" s="74"/>
    </row>
    <row r="38" spans="1:7" ht="15.75">
      <c r="A38" s="72"/>
      <c r="B38" s="42"/>
      <c r="C38" s="126"/>
      <c r="D38" s="192"/>
      <c r="E38" s="82"/>
      <c r="F38" s="74"/>
      <c r="G38" s="74"/>
    </row>
    <row r="39" spans="1:7" ht="15.75">
      <c r="A39" s="72"/>
      <c r="B39" s="42"/>
      <c r="C39" s="126"/>
      <c r="D39" s="192"/>
      <c r="E39" s="82"/>
      <c r="F39" s="74"/>
      <c r="G39" s="74"/>
    </row>
    <row r="40" spans="1:7" ht="15.75">
      <c r="A40" s="72"/>
      <c r="B40" s="42"/>
      <c r="C40" s="126"/>
      <c r="D40" s="192"/>
      <c r="E40" s="82"/>
      <c r="F40" s="74"/>
      <c r="G40" s="74"/>
    </row>
    <row r="41" spans="1:7" ht="15.75">
      <c r="A41" s="72"/>
      <c r="B41" s="42"/>
      <c r="C41" s="126"/>
      <c r="D41" s="192"/>
      <c r="E41" s="82"/>
      <c r="F41" s="74"/>
      <c r="G41" s="74"/>
    </row>
    <row r="42" spans="1:7" ht="15.75">
      <c r="A42" s="72"/>
      <c r="B42" s="42"/>
      <c r="C42" s="126"/>
      <c r="D42" s="192"/>
      <c r="E42" s="82"/>
      <c r="F42" s="74"/>
      <c r="G42" s="74"/>
    </row>
    <row r="43" spans="1:7" ht="15.75">
      <c r="A43" s="72"/>
      <c r="B43" s="42"/>
      <c r="C43" s="126"/>
      <c r="D43" s="192"/>
      <c r="E43" s="82"/>
      <c r="F43" s="74"/>
      <c r="G43" s="74"/>
    </row>
    <row r="44" spans="1:7" ht="15.75">
      <c r="A44" s="72"/>
      <c r="B44" s="42"/>
      <c r="C44" s="126"/>
      <c r="D44" s="192"/>
      <c r="E44" s="82"/>
      <c r="F44" s="74"/>
      <c r="G44" s="74"/>
    </row>
    <row r="45" spans="1:7" ht="15.75">
      <c r="A45" s="72"/>
      <c r="B45" s="42"/>
      <c r="C45" s="126"/>
      <c r="D45" s="192"/>
      <c r="E45" s="82"/>
      <c r="F45" s="74"/>
      <c r="G45" s="74"/>
    </row>
    <row r="46" spans="1:7" ht="15.75">
      <c r="A46" s="72"/>
      <c r="B46" s="42"/>
      <c r="C46" s="126"/>
      <c r="D46" s="192"/>
      <c r="E46" s="82"/>
      <c r="F46" s="74"/>
      <c r="G46" s="74"/>
    </row>
    <row r="47" spans="1:7" ht="15.75">
      <c r="A47" s="72"/>
      <c r="B47" s="42"/>
      <c r="C47" s="126"/>
      <c r="D47" s="192"/>
      <c r="E47" s="82"/>
      <c r="F47" s="74"/>
      <c r="G47" s="74"/>
    </row>
    <row r="48" spans="1:7" ht="15.75">
      <c r="A48" s="72"/>
      <c r="B48" s="42"/>
      <c r="C48" s="126"/>
      <c r="D48" s="192"/>
      <c r="E48" s="82"/>
      <c r="F48" s="74"/>
      <c r="G48" s="74"/>
    </row>
    <row r="49" spans="1:7" ht="15.75">
      <c r="A49" s="72"/>
      <c r="B49" s="42"/>
      <c r="C49" s="126"/>
      <c r="D49" s="192"/>
      <c r="E49" s="82"/>
      <c r="F49" s="74"/>
      <c r="G49" s="74"/>
    </row>
    <row r="50" spans="1:7" ht="15.75">
      <c r="A50" s="72"/>
      <c r="B50" s="42"/>
      <c r="C50" s="126"/>
      <c r="D50" s="192"/>
      <c r="E50" s="82"/>
      <c r="F50" s="74"/>
      <c r="G50" s="74"/>
    </row>
    <row r="51" spans="1:7" ht="15.75">
      <c r="A51" s="72"/>
      <c r="B51" s="42"/>
      <c r="C51" s="126"/>
      <c r="D51" s="192"/>
      <c r="E51" s="82"/>
      <c r="F51" s="74"/>
      <c r="G51" s="74"/>
    </row>
    <row r="52" spans="1:7" ht="15.75">
      <c r="A52" s="72"/>
      <c r="B52" s="42"/>
      <c r="C52" s="126"/>
      <c r="D52" s="192"/>
      <c r="E52" s="82"/>
      <c r="F52" s="74"/>
      <c r="G52" s="74"/>
    </row>
    <row r="53" spans="1:7" ht="15.75">
      <c r="A53" s="72"/>
      <c r="B53" s="42"/>
      <c r="C53" s="126"/>
      <c r="D53" s="192"/>
      <c r="E53" s="82"/>
      <c r="F53" s="74"/>
      <c r="G53" s="74"/>
    </row>
    <row r="54" spans="1:7" ht="15.75">
      <c r="A54" s="72"/>
      <c r="B54" s="42"/>
      <c r="C54" s="126"/>
      <c r="D54" s="192"/>
      <c r="E54" s="82"/>
      <c r="F54" s="74"/>
      <c r="G54" s="74"/>
    </row>
    <row r="55" spans="1:7" ht="15.75">
      <c r="A55" s="72"/>
      <c r="B55" s="42"/>
      <c r="C55" s="126"/>
      <c r="D55" s="192"/>
      <c r="E55" s="82"/>
      <c r="F55" s="74"/>
      <c r="G55" s="74"/>
    </row>
    <row r="56" spans="1:7" ht="15.75">
      <c r="A56" s="72"/>
      <c r="B56" s="42"/>
      <c r="C56" s="126"/>
      <c r="D56" s="192"/>
      <c r="E56" s="82"/>
      <c r="F56" s="74"/>
      <c r="G56" s="74"/>
    </row>
    <row r="57" spans="1:7" ht="15.75">
      <c r="A57" s="132"/>
      <c r="B57" s="133"/>
      <c r="C57" s="134"/>
      <c r="D57" s="171"/>
      <c r="E57" s="76"/>
      <c r="F57" s="76"/>
      <c r="G57" s="136"/>
    </row>
    <row r="58" spans="1:7" ht="15.75">
      <c r="A58" s="75"/>
      <c r="B58" s="47"/>
      <c r="C58" s="134"/>
      <c r="D58" s="171"/>
      <c r="E58" s="76"/>
      <c r="F58" s="76"/>
      <c r="G58" s="136"/>
    </row>
    <row r="59" spans="1:7" ht="15.75">
      <c r="A59" s="137" t="s">
        <v>55</v>
      </c>
      <c r="B59" s="138"/>
      <c r="C59" s="140">
        <f>SUM(C7:C58)</f>
        <v>2150</v>
      </c>
      <c r="D59" s="158">
        <f>SUM(D7:D58)</f>
        <v>9000</v>
      </c>
      <c r="E59" s="142">
        <f>SUM(E7:E58)</f>
        <v>0</v>
      </c>
      <c r="F59" s="142">
        <f>SUM(F7:F58)</f>
        <v>0</v>
      </c>
      <c r="G59" s="142">
        <f>SUM(G7:G58)</f>
        <v>0</v>
      </c>
    </row>
  </sheetData>
  <printOptions/>
  <pageMargins left="0.7874015748031497" right="0.7874015748031497" top="0.5905511811023623" bottom="0.7874015748031497" header="0.5118110236220472" footer="0.5118110236220472"/>
  <pageSetup fitToHeight="0" fitToWidth="1" horizontalDpi="600" verticalDpi="600" orientation="portrait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workbookViewId="0" topLeftCell="A1">
      <pane ySplit="6" topLeftCell="BM7" activePane="bottomLeft" state="frozen"/>
      <selection pane="topLeft" activeCell="A1" sqref="A1"/>
      <selection pane="bottomLeft" activeCell="A9" sqref="A9"/>
    </sheetView>
  </sheetViews>
  <sheetFormatPr defaultColWidth="11.421875" defaultRowHeight="12.75"/>
  <cols>
    <col min="1" max="1" width="41.7109375" style="1" customWidth="1"/>
    <col min="2" max="2" width="11.57421875" style="108" customWidth="1"/>
    <col min="3" max="3" width="11.140625" style="3" customWidth="1"/>
    <col min="4" max="7" width="11.7109375" style="3" customWidth="1"/>
    <col min="8" max="16384" width="9.8515625" style="1" customWidth="1"/>
  </cols>
  <sheetData>
    <row r="1" ht="15">
      <c r="G1" s="5"/>
    </row>
    <row r="2" spans="1:7" ht="25.5">
      <c r="A2" s="175" t="s">
        <v>94</v>
      </c>
      <c r="B2" s="110"/>
      <c r="C2" s="7"/>
      <c r="D2" s="7"/>
      <c r="E2" s="7"/>
      <c r="F2" s="8"/>
      <c r="G2" s="9" t="s">
        <v>1</v>
      </c>
    </row>
    <row r="3" spans="1:7" ht="18">
      <c r="A3" s="10"/>
      <c r="B3" s="111"/>
      <c r="C3" s="12"/>
      <c r="D3" s="12"/>
      <c r="E3" s="12"/>
      <c r="F3" s="12"/>
      <c r="G3" s="12"/>
    </row>
    <row r="4" spans="1:7" ht="22.5">
      <c r="A4" s="13"/>
      <c r="B4" s="112"/>
      <c r="C4" s="176" t="s">
        <v>2</v>
      </c>
      <c r="D4" s="177"/>
      <c r="E4" s="18" t="s">
        <v>3</v>
      </c>
      <c r="F4" s="19"/>
      <c r="G4" s="20"/>
    </row>
    <row r="5" spans="1:7" ht="18.75">
      <c r="A5" s="21"/>
      <c r="B5" s="22"/>
      <c r="C5" s="178" t="s">
        <v>5</v>
      </c>
      <c r="D5" s="179" t="s">
        <v>6</v>
      </c>
      <c r="E5" s="26"/>
      <c r="F5" s="27"/>
      <c r="G5" s="28"/>
    </row>
    <row r="6" spans="1:7" ht="20.25">
      <c r="A6" s="29" t="s">
        <v>68</v>
      </c>
      <c r="B6" s="30" t="s">
        <v>69</v>
      </c>
      <c r="C6" s="180">
        <v>2010</v>
      </c>
      <c r="D6" s="181">
        <v>2011</v>
      </c>
      <c r="E6" s="34">
        <v>2012</v>
      </c>
      <c r="F6" s="35">
        <v>2013</v>
      </c>
      <c r="G6" s="35">
        <v>2014</v>
      </c>
    </row>
    <row r="7" spans="1:7" s="154" customFormat="1" ht="15.75">
      <c r="A7" s="36" t="s">
        <v>65</v>
      </c>
      <c r="B7" s="117"/>
      <c r="C7" s="147"/>
      <c r="D7" s="194"/>
      <c r="E7" s="121"/>
      <c r="F7" s="121"/>
      <c r="G7" s="121"/>
    </row>
    <row r="8" spans="1:7" s="154" customFormat="1" ht="15.75">
      <c r="A8" s="386" t="s">
        <v>95</v>
      </c>
      <c r="B8" s="42">
        <v>1647</v>
      </c>
      <c r="C8" s="43">
        <v>500</v>
      </c>
      <c r="D8" s="73">
        <v>500</v>
      </c>
      <c r="E8" s="74">
        <v>500</v>
      </c>
      <c r="F8" s="74">
        <v>500</v>
      </c>
      <c r="G8" s="244">
        <v>500</v>
      </c>
    </row>
    <row r="9" spans="1:7" s="154" customFormat="1" ht="15.75">
      <c r="A9" s="72" t="s">
        <v>96</v>
      </c>
      <c r="B9" s="42">
        <v>1601</v>
      </c>
      <c r="C9" s="43">
        <v>500</v>
      </c>
      <c r="D9" s="73">
        <v>500</v>
      </c>
      <c r="E9" s="74">
        <v>600</v>
      </c>
      <c r="F9" s="74">
        <v>600</v>
      </c>
      <c r="G9" s="74"/>
    </row>
    <row r="10" spans="1:7" s="154" customFormat="1" ht="15.75">
      <c r="A10" s="386" t="s">
        <v>136</v>
      </c>
      <c r="B10" s="42">
        <v>1604</v>
      </c>
      <c r="C10" s="43">
        <v>5000</v>
      </c>
      <c r="D10" s="73">
        <v>15000</v>
      </c>
      <c r="E10" s="74">
        <v>20000</v>
      </c>
      <c r="F10" s="74">
        <v>20000</v>
      </c>
      <c r="G10" s="244">
        <v>20000</v>
      </c>
    </row>
    <row r="11" spans="1:7" s="154" customFormat="1" ht="15.75">
      <c r="A11" s="386" t="s">
        <v>122</v>
      </c>
      <c r="B11" s="42">
        <v>1605</v>
      </c>
      <c r="C11" s="43">
        <v>1000</v>
      </c>
      <c r="D11" s="73">
        <v>2000</v>
      </c>
      <c r="E11" s="74">
        <v>2000</v>
      </c>
      <c r="F11" s="244">
        <v>4000</v>
      </c>
      <c r="G11" s="244">
        <v>4000</v>
      </c>
    </row>
    <row r="12" spans="1:7" s="154" customFormat="1" ht="15.75">
      <c r="A12" s="75" t="s">
        <v>101</v>
      </c>
      <c r="B12" s="47">
        <v>1618</v>
      </c>
      <c r="C12" s="48">
        <v>400</v>
      </c>
      <c r="D12" s="183"/>
      <c r="E12" s="136">
        <v>800</v>
      </c>
      <c r="F12" s="136"/>
      <c r="G12" s="136"/>
    </row>
    <row r="13" spans="1:7" s="154" customFormat="1" ht="15.75">
      <c r="A13" s="75" t="s">
        <v>143</v>
      </c>
      <c r="B13" s="47">
        <v>1964</v>
      </c>
      <c r="C13" s="48"/>
      <c r="D13" s="183"/>
      <c r="E13" s="136"/>
      <c r="F13" s="136"/>
      <c r="G13" s="136"/>
    </row>
    <row r="14" spans="1:7" s="154" customFormat="1" ht="15.75">
      <c r="A14" s="75" t="s">
        <v>250</v>
      </c>
      <c r="B14" s="47">
        <v>1901</v>
      </c>
      <c r="C14" s="48">
        <v>500</v>
      </c>
      <c r="D14" s="183"/>
      <c r="E14" s="136"/>
      <c r="F14" s="136"/>
      <c r="G14" s="136"/>
    </row>
    <row r="15" spans="1:7" s="154" customFormat="1" ht="15.75">
      <c r="A15" s="75" t="s">
        <v>251</v>
      </c>
      <c r="B15" s="47">
        <v>1900</v>
      </c>
      <c r="C15" s="48">
        <v>0</v>
      </c>
      <c r="D15" s="183"/>
      <c r="E15" s="136">
        <v>1000</v>
      </c>
      <c r="F15" s="136"/>
      <c r="G15" s="136"/>
    </row>
    <row r="16" spans="1:7" s="154" customFormat="1" ht="15.75">
      <c r="A16" s="400" t="s">
        <v>458</v>
      </c>
      <c r="B16" s="47">
        <v>1603</v>
      </c>
      <c r="C16" s="48"/>
      <c r="D16" s="410">
        <v>1000</v>
      </c>
      <c r="E16" s="136"/>
      <c r="F16" s="136"/>
      <c r="G16" s="136"/>
    </row>
    <row r="17" spans="1:7" s="154" customFormat="1" ht="15.75">
      <c r="A17" s="75" t="s">
        <v>109</v>
      </c>
      <c r="B17" s="47">
        <v>1962</v>
      </c>
      <c r="C17" s="48">
        <v>0</v>
      </c>
      <c r="D17" s="183">
        <v>1500</v>
      </c>
      <c r="E17" s="136"/>
      <c r="F17" s="136"/>
      <c r="G17" s="136"/>
    </row>
    <row r="18" spans="1:7" ht="15.75">
      <c r="A18" s="77" t="s">
        <v>97</v>
      </c>
      <c r="B18" s="51"/>
      <c r="C18" s="52">
        <f>SUM(C7:C17)</f>
        <v>7900</v>
      </c>
      <c r="D18" s="184">
        <f>SUM(D7:D17)</f>
        <v>20500</v>
      </c>
      <c r="E18" s="79">
        <f>SUM(E7:E17)</f>
        <v>24900</v>
      </c>
      <c r="F18" s="80">
        <f>SUM(F7:F17)</f>
        <v>25100</v>
      </c>
      <c r="G18" s="80">
        <f>SUM(G7:G17)</f>
        <v>24500</v>
      </c>
    </row>
    <row r="19" spans="1:7" ht="15.75">
      <c r="A19" s="81"/>
      <c r="B19" s="56"/>
      <c r="C19" s="38"/>
      <c r="D19" s="39"/>
      <c r="E19" s="68"/>
      <c r="F19" s="68"/>
      <c r="G19" s="68"/>
    </row>
    <row r="20" spans="1:7" ht="15.75">
      <c r="A20" s="174" t="s">
        <v>66</v>
      </c>
      <c r="B20" s="273"/>
      <c r="C20" s="151"/>
      <c r="D20" s="195"/>
      <c r="E20" s="153"/>
      <c r="F20" s="153"/>
      <c r="G20" s="153"/>
    </row>
    <row r="21" spans="1:7" ht="15.75">
      <c r="A21" s="72" t="s">
        <v>98</v>
      </c>
      <c r="B21" s="42">
        <v>1655</v>
      </c>
      <c r="C21" s="43"/>
      <c r="D21" s="73"/>
      <c r="E21" s="74"/>
      <c r="F21" s="74"/>
      <c r="G21" s="284"/>
    </row>
    <row r="22" spans="1:7" ht="15.75">
      <c r="A22" s="72" t="s">
        <v>99</v>
      </c>
      <c r="B22" s="42">
        <v>1697</v>
      </c>
      <c r="C22" s="43">
        <v>1000</v>
      </c>
      <c r="D22" s="73">
        <v>1000</v>
      </c>
      <c r="E22" s="74">
        <v>1000</v>
      </c>
      <c r="F22" s="74">
        <v>1000</v>
      </c>
      <c r="G22" s="74"/>
    </row>
    <row r="23" spans="1:7" ht="15.75">
      <c r="A23" s="386" t="s">
        <v>137</v>
      </c>
      <c r="B23" s="42">
        <v>1651</v>
      </c>
      <c r="C23" s="43">
        <v>-1100</v>
      </c>
      <c r="D23" s="396">
        <v>3500</v>
      </c>
      <c r="E23" s="74"/>
      <c r="F23" s="74"/>
      <c r="G23" s="74"/>
    </row>
    <row r="24" spans="1:7" ht="15.75">
      <c r="A24" s="386" t="s">
        <v>138</v>
      </c>
      <c r="B24" s="42">
        <v>1669</v>
      </c>
      <c r="C24" s="43">
        <v>5000</v>
      </c>
      <c r="D24" s="396">
        <v>1500</v>
      </c>
      <c r="E24" s="284"/>
      <c r="F24" s="284"/>
      <c r="G24" s="284"/>
    </row>
    <row r="25" spans="1:7" ht="15.75">
      <c r="A25" s="386" t="s">
        <v>446</v>
      </c>
      <c r="B25" s="42">
        <v>1663</v>
      </c>
      <c r="C25" s="43">
        <v>0</v>
      </c>
      <c r="D25" s="396">
        <v>3000</v>
      </c>
      <c r="E25" s="284"/>
      <c r="F25" s="284"/>
      <c r="G25" s="284"/>
    </row>
    <row r="26" spans="1:7" ht="15.75">
      <c r="A26" s="72" t="s">
        <v>110</v>
      </c>
      <c r="B26" s="42">
        <v>1902</v>
      </c>
      <c r="C26" s="43">
        <v>-2500</v>
      </c>
      <c r="D26" s="73">
        <v>2500</v>
      </c>
      <c r="E26" s="74">
        <v>1500</v>
      </c>
      <c r="F26" s="74"/>
      <c r="G26" s="74"/>
    </row>
    <row r="27" spans="1:7" ht="15.75">
      <c r="A27" s="386" t="s">
        <v>100</v>
      </c>
      <c r="B27" s="42">
        <v>1650</v>
      </c>
      <c r="C27" s="43">
        <v>1000</v>
      </c>
      <c r="D27" s="73">
        <v>1000</v>
      </c>
      <c r="E27" s="74">
        <v>1000</v>
      </c>
      <c r="F27" s="74">
        <v>1000</v>
      </c>
      <c r="G27" s="244">
        <v>1000</v>
      </c>
    </row>
    <row r="28" spans="1:7" s="154" customFormat="1" ht="15.75">
      <c r="A28" s="75" t="s">
        <v>101</v>
      </c>
      <c r="B28" s="47">
        <v>1660</v>
      </c>
      <c r="C28" s="48"/>
      <c r="D28" s="183">
        <v>800</v>
      </c>
      <c r="E28" s="136">
        <v>800</v>
      </c>
      <c r="F28" s="136"/>
      <c r="G28" s="136"/>
    </row>
    <row r="29" spans="1:7" ht="15.75">
      <c r="A29" s="75" t="s">
        <v>111</v>
      </c>
      <c r="B29" s="47">
        <v>1962</v>
      </c>
      <c r="C29" s="48">
        <v>2000</v>
      </c>
      <c r="D29" s="183"/>
      <c r="E29" s="136"/>
      <c r="F29" s="136"/>
      <c r="G29" s="136"/>
    </row>
    <row r="30" spans="1:7" ht="15.75">
      <c r="A30" s="75" t="s">
        <v>252</v>
      </c>
      <c r="B30" s="47">
        <v>1900</v>
      </c>
      <c r="C30" s="48">
        <v>0</v>
      </c>
      <c r="D30" s="183"/>
      <c r="E30" s="136">
        <v>2000</v>
      </c>
      <c r="F30" s="136"/>
      <c r="G30" s="136"/>
    </row>
    <row r="31" spans="1:7" ht="15.75">
      <c r="A31" s="75" t="s">
        <v>253</v>
      </c>
      <c r="B31" s="47">
        <v>1901</v>
      </c>
      <c r="C31" s="48">
        <v>1000</v>
      </c>
      <c r="D31" s="183"/>
      <c r="E31" s="136"/>
      <c r="F31" s="136"/>
      <c r="G31" s="136"/>
    </row>
    <row r="32" spans="1:7" ht="15.75">
      <c r="A32" s="75" t="s">
        <v>155</v>
      </c>
      <c r="B32" s="47">
        <v>1964</v>
      </c>
      <c r="C32" s="48"/>
      <c r="D32" s="183"/>
      <c r="E32" s="136"/>
      <c r="F32" s="136"/>
      <c r="G32" s="136"/>
    </row>
    <row r="33" spans="1:7" ht="15.75">
      <c r="A33" s="400" t="s">
        <v>458</v>
      </c>
      <c r="B33" s="47">
        <v>1653</v>
      </c>
      <c r="C33" s="48"/>
      <c r="D33" s="410">
        <v>1500</v>
      </c>
      <c r="E33" s="136"/>
      <c r="F33" s="136"/>
      <c r="G33" s="136"/>
    </row>
    <row r="34" spans="1:7" s="154" customFormat="1" ht="15.75">
      <c r="A34" s="400" t="s">
        <v>123</v>
      </c>
      <c r="B34" s="47">
        <v>1657</v>
      </c>
      <c r="C34" s="48">
        <v>2000</v>
      </c>
      <c r="D34" s="183">
        <v>3000</v>
      </c>
      <c r="E34" s="136">
        <v>5000</v>
      </c>
      <c r="F34" s="136">
        <v>5000</v>
      </c>
      <c r="G34" s="397">
        <v>5000</v>
      </c>
    </row>
    <row r="35" spans="1:7" ht="15.75">
      <c r="A35" s="77" t="s">
        <v>102</v>
      </c>
      <c r="B35" s="51"/>
      <c r="C35" s="52">
        <f>SUM(C20:C34)</f>
        <v>8400</v>
      </c>
      <c r="D35" s="184">
        <f>SUM(D20:D34)</f>
        <v>17800</v>
      </c>
      <c r="E35" s="79">
        <f>SUM(E20:E34)</f>
        <v>11300</v>
      </c>
      <c r="F35" s="79">
        <f>SUM(F20:F34)</f>
        <v>7000</v>
      </c>
      <c r="G35" s="80">
        <f>SUM(G20:G34)</f>
        <v>6000</v>
      </c>
    </row>
    <row r="36" spans="1:7" ht="15.75">
      <c r="A36" s="81"/>
      <c r="B36" s="56"/>
      <c r="C36" s="38"/>
      <c r="D36" s="39"/>
      <c r="E36" s="71"/>
      <c r="F36" s="68"/>
      <c r="G36" s="68"/>
    </row>
    <row r="37" spans="1:7" ht="15.75">
      <c r="A37" s="72"/>
      <c r="B37" s="42"/>
      <c r="C37" s="43"/>
      <c r="D37" s="73"/>
      <c r="E37" s="82"/>
      <c r="F37" s="74"/>
      <c r="G37" s="74"/>
    </row>
    <row r="38" spans="1:7" ht="15.75">
      <c r="A38" s="72"/>
      <c r="B38" s="42"/>
      <c r="C38" s="43"/>
      <c r="D38" s="73"/>
      <c r="E38" s="82"/>
      <c r="F38" s="74"/>
      <c r="G38" s="74"/>
    </row>
    <row r="39" spans="1:7" ht="15.75">
      <c r="A39" s="72"/>
      <c r="B39" s="42"/>
      <c r="C39" s="43"/>
      <c r="D39" s="73"/>
      <c r="E39" s="82"/>
      <c r="F39" s="74"/>
      <c r="G39" s="74"/>
    </row>
    <row r="40" spans="1:7" ht="15.75">
      <c r="A40" s="72"/>
      <c r="B40" s="42"/>
      <c r="C40" s="43"/>
      <c r="D40" s="73"/>
      <c r="E40" s="82"/>
      <c r="F40" s="74"/>
      <c r="G40" s="74"/>
    </row>
    <row r="41" spans="1:7" ht="15.75">
      <c r="A41" s="72"/>
      <c r="B41" s="42"/>
      <c r="C41" s="43"/>
      <c r="D41" s="73"/>
      <c r="E41" s="82"/>
      <c r="F41" s="74"/>
      <c r="G41" s="74"/>
    </row>
    <row r="42" spans="1:7" ht="15.75">
      <c r="A42" s="72"/>
      <c r="B42" s="42"/>
      <c r="C42" s="43"/>
      <c r="D42" s="73"/>
      <c r="E42" s="82"/>
      <c r="F42" s="74"/>
      <c r="G42" s="74"/>
    </row>
    <row r="43" spans="1:7" ht="15.75">
      <c r="A43" s="72"/>
      <c r="B43" s="42"/>
      <c r="C43" s="43"/>
      <c r="D43" s="73"/>
      <c r="E43" s="82"/>
      <c r="F43" s="74"/>
      <c r="G43" s="74"/>
    </row>
    <row r="44" spans="1:7" ht="15.75">
      <c r="A44" s="72"/>
      <c r="B44" s="42"/>
      <c r="C44" s="43"/>
      <c r="D44" s="73"/>
      <c r="E44" s="82"/>
      <c r="F44" s="74"/>
      <c r="G44" s="74"/>
    </row>
    <row r="45" spans="1:7" ht="15.75">
      <c r="A45" s="72"/>
      <c r="B45" s="42"/>
      <c r="C45" s="43"/>
      <c r="D45" s="73"/>
      <c r="E45" s="82"/>
      <c r="F45" s="74"/>
      <c r="G45" s="74"/>
    </row>
    <row r="46" spans="1:7" ht="15.75">
      <c r="A46" s="72"/>
      <c r="B46" s="42"/>
      <c r="C46" s="43"/>
      <c r="D46" s="73"/>
      <c r="E46" s="82"/>
      <c r="F46" s="74"/>
      <c r="G46" s="74"/>
    </row>
    <row r="47" spans="1:7" ht="15.75">
      <c r="A47" s="72"/>
      <c r="B47" s="42"/>
      <c r="C47" s="43"/>
      <c r="D47" s="73"/>
      <c r="E47" s="82"/>
      <c r="F47" s="74"/>
      <c r="G47" s="74"/>
    </row>
    <row r="48" spans="1:7" ht="15.75">
      <c r="A48" s="72"/>
      <c r="B48" s="42"/>
      <c r="C48" s="231"/>
      <c r="D48" s="192"/>
      <c r="E48" s="82"/>
      <c r="F48" s="74"/>
      <c r="G48" s="74"/>
    </row>
    <row r="49" spans="1:7" ht="15.75">
      <c r="A49" s="72"/>
      <c r="B49" s="42"/>
      <c r="C49" s="231"/>
      <c r="D49" s="192"/>
      <c r="E49" s="82"/>
      <c r="F49" s="74"/>
      <c r="G49" s="74"/>
    </row>
    <row r="50" spans="1:7" ht="15.75">
      <c r="A50" s="72"/>
      <c r="B50" s="42"/>
      <c r="C50" s="231"/>
      <c r="D50" s="192"/>
      <c r="E50" s="82"/>
      <c r="F50" s="74"/>
      <c r="G50" s="74"/>
    </row>
    <row r="51" spans="1:7" ht="15.75">
      <c r="A51" s="72"/>
      <c r="B51" s="42"/>
      <c r="C51" s="231"/>
      <c r="D51" s="192"/>
      <c r="E51" s="82"/>
      <c r="F51" s="74"/>
      <c r="G51" s="74"/>
    </row>
    <row r="52" spans="1:7" ht="15.75">
      <c r="A52" s="72"/>
      <c r="B52" s="42"/>
      <c r="C52" s="231"/>
      <c r="D52" s="192"/>
      <c r="E52" s="82"/>
      <c r="F52" s="74"/>
      <c r="G52" s="74"/>
    </row>
    <row r="53" spans="1:7" ht="15.75">
      <c r="A53" s="72"/>
      <c r="B53" s="42"/>
      <c r="C53" s="231"/>
      <c r="D53" s="192"/>
      <c r="E53" s="82"/>
      <c r="F53" s="74"/>
      <c r="G53" s="74"/>
    </row>
    <row r="54" spans="1:7" ht="15.75">
      <c r="A54" s="72"/>
      <c r="B54" s="42"/>
      <c r="C54" s="231"/>
      <c r="D54" s="192"/>
      <c r="E54" s="82"/>
      <c r="F54" s="74"/>
      <c r="G54" s="74"/>
    </row>
    <row r="55" spans="1:7" ht="15.75">
      <c r="A55" s="72"/>
      <c r="B55" s="42"/>
      <c r="C55" s="126"/>
      <c r="D55" s="192"/>
      <c r="E55" s="82"/>
      <c r="F55" s="74"/>
      <c r="G55" s="74"/>
    </row>
    <row r="56" spans="1:7" ht="15.75">
      <c r="A56" s="72"/>
      <c r="B56" s="42"/>
      <c r="C56" s="126"/>
      <c r="D56" s="192"/>
      <c r="E56" s="82"/>
      <c r="F56" s="74"/>
      <c r="G56" s="74"/>
    </row>
    <row r="57" spans="1:7" ht="15.75">
      <c r="A57" s="132"/>
      <c r="B57" s="133"/>
      <c r="C57" s="134"/>
      <c r="D57" s="171"/>
      <c r="E57" s="76"/>
      <c r="F57" s="76"/>
      <c r="G57" s="136"/>
    </row>
    <row r="58" spans="1:7" ht="16.5" thickBot="1">
      <c r="A58" s="75"/>
      <c r="B58" s="47"/>
      <c r="C58" s="134"/>
      <c r="D58" s="171"/>
      <c r="E58" s="76"/>
      <c r="F58" s="76"/>
      <c r="G58" s="136"/>
    </row>
    <row r="59" spans="1:7" ht="16.5" thickBot="1">
      <c r="A59" s="137" t="s">
        <v>55</v>
      </c>
      <c r="B59" s="138"/>
      <c r="C59" s="140">
        <f>+C18+C35</f>
        <v>16300</v>
      </c>
      <c r="D59" s="158">
        <f>+D18+D35</f>
        <v>38300</v>
      </c>
      <c r="E59" s="142">
        <f>+E18+E35</f>
        <v>36200</v>
      </c>
      <c r="F59" s="142">
        <f>+F18+F35</f>
        <v>32100</v>
      </c>
      <c r="G59" s="142">
        <f>+G18+G35</f>
        <v>30500</v>
      </c>
    </row>
  </sheetData>
  <printOptions/>
  <pageMargins left="0.7874015748031497" right="0.7874015748031497" top="0.5905511811023623" bottom="0.7874015748031497" header="0.5118110236220472" footer="0.5118110236220472"/>
  <pageSetup fitToHeight="0" fitToWidth="1" horizontalDpi="600" verticalDpi="600" orientation="portrait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workbookViewId="0" topLeftCell="A2">
      <pane ySplit="5" topLeftCell="BM7" activePane="bottomLeft" state="frozen"/>
      <selection pane="topLeft" activeCell="A41" activeCellId="1" sqref="D13 A41"/>
      <selection pane="bottomLeft" activeCell="A7" sqref="A7"/>
    </sheetView>
  </sheetViews>
  <sheetFormatPr defaultColWidth="11.421875" defaultRowHeight="12.75"/>
  <cols>
    <col min="1" max="1" width="41.7109375" style="1" customWidth="1"/>
    <col min="2" max="2" width="11.57421875" style="108" customWidth="1"/>
    <col min="3" max="3" width="11.140625" style="3" customWidth="1"/>
    <col min="4" max="7" width="11.7109375" style="3" customWidth="1"/>
    <col min="8" max="16384" width="9.8515625" style="1" customWidth="1"/>
  </cols>
  <sheetData>
    <row r="1" ht="15">
      <c r="G1" s="5"/>
    </row>
    <row r="2" spans="1:7" ht="25.5">
      <c r="A2" s="175" t="s">
        <v>44</v>
      </c>
      <c r="B2" s="110"/>
      <c r="C2" s="7"/>
      <c r="D2" s="7"/>
      <c r="E2" s="7"/>
      <c r="F2" s="8"/>
      <c r="G2" s="9" t="s">
        <v>1</v>
      </c>
    </row>
    <row r="3" spans="1:7" ht="18">
      <c r="A3" s="10"/>
      <c r="B3" s="111"/>
      <c r="C3" s="12"/>
      <c r="D3" s="12"/>
      <c r="E3" s="12"/>
      <c r="F3" s="12"/>
      <c r="G3" s="12"/>
    </row>
    <row r="4" spans="1:7" ht="22.5">
      <c r="A4" s="13"/>
      <c r="B4" s="112"/>
      <c r="C4" s="176" t="s">
        <v>2</v>
      </c>
      <c r="D4" s="177"/>
      <c r="E4" s="18" t="s">
        <v>3</v>
      </c>
      <c r="F4" s="19"/>
      <c r="G4" s="20"/>
    </row>
    <row r="5" spans="1:7" ht="18.75">
      <c r="A5" s="21"/>
      <c r="B5" s="22"/>
      <c r="C5" s="178" t="s">
        <v>5</v>
      </c>
      <c r="D5" s="179" t="s">
        <v>6</v>
      </c>
      <c r="E5" s="26"/>
      <c r="F5" s="27"/>
      <c r="G5" s="28"/>
    </row>
    <row r="6" spans="1:7" ht="20.25">
      <c r="A6" s="29" t="s">
        <v>68</v>
      </c>
      <c r="B6" s="30" t="s">
        <v>69</v>
      </c>
      <c r="C6" s="180">
        <v>2010</v>
      </c>
      <c r="D6" s="181">
        <v>2011</v>
      </c>
      <c r="E6" s="34">
        <v>2012</v>
      </c>
      <c r="F6" s="35">
        <v>2013</v>
      </c>
      <c r="G6" s="35">
        <v>2014</v>
      </c>
    </row>
    <row r="7" spans="1:7" ht="15.75">
      <c r="A7" s="125" t="s">
        <v>103</v>
      </c>
      <c r="B7" s="211">
        <v>1981</v>
      </c>
      <c r="C7" s="208">
        <v>700</v>
      </c>
      <c r="D7" s="259">
        <v>700</v>
      </c>
      <c r="E7" s="212">
        <v>700</v>
      </c>
      <c r="F7" s="212">
        <v>700</v>
      </c>
      <c r="G7" s="212">
        <v>700</v>
      </c>
    </row>
    <row r="8" spans="1:7" ht="15.75">
      <c r="A8" s="125" t="s">
        <v>104</v>
      </c>
      <c r="B8" s="211">
        <v>1711</v>
      </c>
      <c r="C8" s="208">
        <v>400</v>
      </c>
      <c r="D8" s="259">
        <v>400</v>
      </c>
      <c r="E8" s="212">
        <v>400</v>
      </c>
      <c r="F8" s="212">
        <v>500</v>
      </c>
      <c r="G8" s="212">
        <v>500</v>
      </c>
    </row>
    <row r="9" spans="1:7" ht="15.75">
      <c r="A9" s="125" t="s">
        <v>105</v>
      </c>
      <c r="B9" s="211">
        <v>1774</v>
      </c>
      <c r="C9" s="208">
        <v>500</v>
      </c>
      <c r="D9" s="259">
        <v>500</v>
      </c>
      <c r="E9" s="212">
        <v>500</v>
      </c>
      <c r="F9" s="212">
        <v>500</v>
      </c>
      <c r="G9" s="212">
        <v>500</v>
      </c>
    </row>
    <row r="10" spans="1:7" ht="15.75">
      <c r="A10" s="125" t="s">
        <v>106</v>
      </c>
      <c r="B10" s="211">
        <v>1414</v>
      </c>
      <c r="C10" s="208">
        <v>100</v>
      </c>
      <c r="D10" s="259">
        <v>100</v>
      </c>
      <c r="E10" s="212">
        <v>100</v>
      </c>
      <c r="F10" s="212">
        <v>100</v>
      </c>
      <c r="G10" s="212">
        <v>100</v>
      </c>
    </row>
    <row r="11" spans="1:7" ht="15.75">
      <c r="A11" s="125" t="s">
        <v>139</v>
      </c>
      <c r="B11" s="211">
        <v>1425</v>
      </c>
      <c r="C11" s="208">
        <v>250</v>
      </c>
      <c r="D11" s="259">
        <v>250</v>
      </c>
      <c r="E11" s="212">
        <v>250</v>
      </c>
      <c r="F11" s="212">
        <v>250</v>
      </c>
      <c r="G11" s="212">
        <v>250</v>
      </c>
    </row>
    <row r="12" spans="1:8" ht="15.75">
      <c r="A12" s="239" t="s">
        <v>107</v>
      </c>
      <c r="B12" s="274">
        <v>1401</v>
      </c>
      <c r="C12" s="250">
        <v>500</v>
      </c>
      <c r="D12" s="260">
        <v>500</v>
      </c>
      <c r="E12" s="251">
        <v>500</v>
      </c>
      <c r="F12" s="210">
        <v>500</v>
      </c>
      <c r="G12" s="210">
        <v>500</v>
      </c>
      <c r="H12" s="90"/>
    </row>
    <row r="13" spans="1:8" ht="15.75">
      <c r="A13" s="239" t="s">
        <v>140</v>
      </c>
      <c r="B13" s="274">
        <v>1830</v>
      </c>
      <c r="C13" s="250">
        <v>500</v>
      </c>
      <c r="D13" s="260">
        <v>500</v>
      </c>
      <c r="E13" s="251">
        <v>500</v>
      </c>
      <c r="F13" s="210">
        <v>500</v>
      </c>
      <c r="G13" s="210">
        <v>500</v>
      </c>
      <c r="H13" s="90"/>
    </row>
    <row r="14" spans="1:8" ht="15.75">
      <c r="A14" s="239" t="s">
        <v>115</v>
      </c>
      <c r="B14" s="274">
        <v>1575</v>
      </c>
      <c r="C14" s="250">
        <v>100</v>
      </c>
      <c r="D14" s="260"/>
      <c r="E14" s="251"/>
      <c r="F14" s="210"/>
      <c r="G14" s="210"/>
      <c r="H14" s="90"/>
    </row>
    <row r="15" spans="1:8" ht="15.75">
      <c r="A15" s="255" t="s">
        <v>129</v>
      </c>
      <c r="B15" s="275">
        <v>1986</v>
      </c>
      <c r="C15" s="208"/>
      <c r="D15" s="259"/>
      <c r="E15" s="212">
        <v>450</v>
      </c>
      <c r="F15" s="212"/>
      <c r="G15" s="212"/>
      <c r="H15" s="90"/>
    </row>
    <row r="16" spans="1:8" ht="15.75">
      <c r="A16" s="287" t="s">
        <v>128</v>
      </c>
      <c r="B16" s="367">
        <v>1835</v>
      </c>
      <c r="C16" s="246"/>
      <c r="D16" s="368">
        <v>200</v>
      </c>
      <c r="E16" s="257"/>
      <c r="F16" s="257"/>
      <c r="G16" s="248"/>
      <c r="H16" s="90"/>
    </row>
    <row r="17" spans="1:8" ht="15.75">
      <c r="A17" s="287" t="s">
        <v>148</v>
      </c>
      <c r="B17" s="367">
        <v>1817</v>
      </c>
      <c r="C17" s="246">
        <v>350</v>
      </c>
      <c r="D17" s="368">
        <v>250</v>
      </c>
      <c r="E17" s="257"/>
      <c r="F17" s="257"/>
      <c r="G17" s="248"/>
      <c r="H17" s="90"/>
    </row>
    <row r="18" spans="1:8" ht="15.75">
      <c r="A18" s="287" t="s">
        <v>162</v>
      </c>
      <c r="B18" s="367">
        <v>1427</v>
      </c>
      <c r="C18" s="246">
        <v>400</v>
      </c>
      <c r="D18" s="368"/>
      <c r="E18" s="257"/>
      <c r="F18" s="257"/>
      <c r="G18" s="248"/>
      <c r="H18" s="90"/>
    </row>
    <row r="19" spans="1:8" ht="15.75">
      <c r="A19" s="287" t="s">
        <v>163</v>
      </c>
      <c r="B19" s="367">
        <v>1530</v>
      </c>
      <c r="C19" s="246">
        <v>1000</v>
      </c>
      <c r="D19" s="380"/>
      <c r="E19" s="257"/>
      <c r="F19" s="257"/>
      <c r="G19" s="248"/>
      <c r="H19" s="90"/>
    </row>
    <row r="20" spans="1:8" ht="15.75">
      <c r="A20" s="287" t="s">
        <v>231</v>
      </c>
      <c r="B20" s="367">
        <v>1837</v>
      </c>
      <c r="C20" s="246"/>
      <c r="D20" s="368"/>
      <c r="E20" s="257">
        <v>600</v>
      </c>
      <c r="F20" s="257"/>
      <c r="G20" s="248"/>
      <c r="H20" s="90"/>
    </row>
    <row r="21" spans="1:8" ht="15.75">
      <c r="A21" s="287" t="s">
        <v>232</v>
      </c>
      <c r="B21" s="367">
        <v>1420</v>
      </c>
      <c r="C21" s="246">
        <v>200</v>
      </c>
      <c r="D21" s="368">
        <v>100</v>
      </c>
      <c r="E21" s="257"/>
      <c r="F21" s="369"/>
      <c r="G21" s="372"/>
      <c r="H21" s="90"/>
    </row>
    <row r="22" spans="1:8" ht="15.75">
      <c r="A22" s="287" t="s">
        <v>233</v>
      </c>
      <c r="B22" s="367">
        <v>1426</v>
      </c>
      <c r="C22" s="246">
        <v>170</v>
      </c>
      <c r="D22" s="368"/>
      <c r="E22" s="257"/>
      <c r="F22" s="369"/>
      <c r="G22" s="372"/>
      <c r="H22" s="90"/>
    </row>
    <row r="23" spans="1:8" ht="15.75">
      <c r="A23" s="287" t="s">
        <v>234</v>
      </c>
      <c r="B23" s="367">
        <v>1429</v>
      </c>
      <c r="C23" s="246">
        <v>150</v>
      </c>
      <c r="D23" s="368"/>
      <c r="E23" s="257"/>
      <c r="F23" s="369"/>
      <c r="G23" s="372"/>
      <c r="H23" s="90"/>
    </row>
    <row r="24" spans="1:8" ht="15.75">
      <c r="A24" s="287" t="s">
        <v>235</v>
      </c>
      <c r="B24" s="367">
        <v>1432</v>
      </c>
      <c r="C24" s="246">
        <v>150</v>
      </c>
      <c r="D24" s="368"/>
      <c r="E24" s="257"/>
      <c r="F24" s="369"/>
      <c r="G24" s="372"/>
      <c r="H24" s="90"/>
    </row>
    <row r="25" spans="1:8" ht="15.75">
      <c r="A25" s="287" t="s">
        <v>236</v>
      </c>
      <c r="B25" s="367">
        <v>1982</v>
      </c>
      <c r="C25" s="246">
        <v>250</v>
      </c>
      <c r="D25" s="368"/>
      <c r="E25" s="257"/>
      <c r="F25" s="369"/>
      <c r="G25" s="372"/>
      <c r="H25" s="90"/>
    </row>
    <row r="26" spans="1:8" ht="15.75">
      <c r="A26" s="287" t="s">
        <v>257</v>
      </c>
      <c r="B26" s="367">
        <v>1997</v>
      </c>
      <c r="C26" s="246">
        <v>550</v>
      </c>
      <c r="D26" s="368"/>
      <c r="E26" s="257"/>
      <c r="F26" s="369"/>
      <c r="G26" s="372"/>
      <c r="H26" s="90"/>
    </row>
    <row r="27" spans="1:8" ht="15.75">
      <c r="A27" s="395" t="s">
        <v>245</v>
      </c>
      <c r="B27" s="367">
        <v>1704</v>
      </c>
      <c r="C27" s="246">
        <v>0</v>
      </c>
      <c r="D27" s="407">
        <v>500</v>
      </c>
      <c r="E27" s="369"/>
      <c r="F27" s="369"/>
      <c r="G27" s="372"/>
      <c r="H27" s="90"/>
    </row>
    <row r="28" spans="1:8" ht="15.75">
      <c r="A28" s="287" t="s">
        <v>256</v>
      </c>
      <c r="B28" s="367">
        <v>1710</v>
      </c>
      <c r="C28" s="246">
        <v>150</v>
      </c>
      <c r="D28" s="368"/>
      <c r="E28" s="369"/>
      <c r="F28" s="369"/>
      <c r="G28" s="372"/>
      <c r="H28" s="90"/>
    </row>
    <row r="29" spans="1:8" ht="15.75">
      <c r="A29" s="287" t="s">
        <v>246</v>
      </c>
      <c r="B29" s="367">
        <v>1438</v>
      </c>
      <c r="C29" s="246">
        <v>0</v>
      </c>
      <c r="D29" s="368"/>
      <c r="E29" s="369"/>
      <c r="F29" s="369"/>
      <c r="G29" s="372"/>
      <c r="H29" s="90"/>
    </row>
    <row r="30" spans="1:8" ht="15.75">
      <c r="A30" s="287" t="s">
        <v>239</v>
      </c>
      <c r="B30" s="367">
        <v>1702</v>
      </c>
      <c r="C30" s="246">
        <v>0</v>
      </c>
      <c r="D30" s="368"/>
      <c r="E30" s="257">
        <v>1900</v>
      </c>
      <c r="F30" s="369"/>
      <c r="G30" s="372"/>
      <c r="H30" s="90"/>
    </row>
    <row r="31" spans="1:8" ht="15.75">
      <c r="A31" s="287" t="s">
        <v>386</v>
      </c>
      <c r="B31" s="367">
        <v>1820</v>
      </c>
      <c r="C31" s="246">
        <v>300</v>
      </c>
      <c r="D31" s="368"/>
      <c r="E31" s="257"/>
      <c r="F31" s="369"/>
      <c r="G31" s="372"/>
      <c r="H31" s="90"/>
    </row>
    <row r="32" spans="1:8" ht="15.75">
      <c r="A32" s="395" t="s">
        <v>437</v>
      </c>
      <c r="B32" s="367">
        <v>1822</v>
      </c>
      <c r="C32" s="246"/>
      <c r="D32" s="407">
        <v>400</v>
      </c>
      <c r="E32" s="375"/>
      <c r="F32" s="375"/>
      <c r="G32" s="376"/>
      <c r="H32" s="90"/>
    </row>
    <row r="33" spans="1:8" ht="15.75">
      <c r="A33" s="395" t="s">
        <v>439</v>
      </c>
      <c r="B33" s="367">
        <v>1823</v>
      </c>
      <c r="C33" s="246"/>
      <c r="D33" s="407">
        <v>200</v>
      </c>
      <c r="E33" s="375"/>
      <c r="F33" s="375"/>
      <c r="G33" s="376"/>
      <c r="H33" s="90"/>
    </row>
    <row r="34" spans="1:8" ht="15.75">
      <c r="A34" s="395" t="s">
        <v>443</v>
      </c>
      <c r="B34" s="367">
        <v>1821</v>
      </c>
      <c r="C34" s="246"/>
      <c r="D34" s="407"/>
      <c r="E34" s="375"/>
      <c r="F34" s="375"/>
      <c r="G34" s="376">
        <v>2400</v>
      </c>
      <c r="H34" s="90"/>
    </row>
    <row r="35" spans="1:8" ht="15.75">
      <c r="A35" s="395" t="s">
        <v>435</v>
      </c>
      <c r="B35" s="367">
        <v>1713</v>
      </c>
      <c r="C35" s="246"/>
      <c r="D35" s="407">
        <v>1500</v>
      </c>
      <c r="E35" s="375"/>
      <c r="F35" s="375"/>
      <c r="G35" s="376"/>
      <c r="H35" s="90"/>
    </row>
    <row r="36" spans="1:8" ht="15.75">
      <c r="A36" s="395" t="s">
        <v>436</v>
      </c>
      <c r="B36" s="367">
        <v>1101</v>
      </c>
      <c r="C36" s="246"/>
      <c r="D36" s="407">
        <v>1000</v>
      </c>
      <c r="E36" s="375">
        <v>1000</v>
      </c>
      <c r="F36" s="375">
        <v>1000</v>
      </c>
      <c r="G36" s="376">
        <v>1000</v>
      </c>
      <c r="H36" s="90"/>
    </row>
    <row r="37" spans="1:8" ht="15.75">
      <c r="A37" s="395" t="s">
        <v>444</v>
      </c>
      <c r="B37" s="367">
        <v>1714</v>
      </c>
      <c r="C37" s="246"/>
      <c r="D37" s="407">
        <v>1000</v>
      </c>
      <c r="E37" s="375">
        <v>1000</v>
      </c>
      <c r="F37" s="375">
        <v>1000</v>
      </c>
      <c r="G37" s="376">
        <v>1000</v>
      </c>
      <c r="H37" s="90"/>
    </row>
    <row r="38" spans="1:8" ht="15.75">
      <c r="A38" s="395"/>
      <c r="B38" s="367"/>
      <c r="C38" s="246"/>
      <c r="D38" s="368"/>
      <c r="E38" s="257"/>
      <c r="F38" s="369"/>
      <c r="G38" s="372"/>
      <c r="H38" s="90"/>
    </row>
    <row r="39" spans="1:8" ht="15.75">
      <c r="A39" s="395"/>
      <c r="B39" s="367"/>
      <c r="C39" s="246"/>
      <c r="D39" s="368"/>
      <c r="E39" s="257"/>
      <c r="F39" s="369"/>
      <c r="G39" s="372"/>
      <c r="H39" s="90"/>
    </row>
    <row r="40" spans="1:8" ht="15.75">
      <c r="A40" s="395"/>
      <c r="B40" s="367"/>
      <c r="C40" s="246"/>
      <c r="D40" s="368"/>
      <c r="E40" s="257"/>
      <c r="F40" s="369"/>
      <c r="G40" s="372"/>
      <c r="H40" s="90"/>
    </row>
    <row r="41" spans="1:8" ht="15.75">
      <c r="A41" s="395"/>
      <c r="B41" s="367"/>
      <c r="C41" s="246"/>
      <c r="D41" s="368"/>
      <c r="E41" s="257"/>
      <c r="F41" s="369"/>
      <c r="G41" s="372"/>
      <c r="H41" s="90"/>
    </row>
    <row r="42" spans="1:8" ht="15.75">
      <c r="A42" s="395"/>
      <c r="B42" s="367"/>
      <c r="C42" s="246"/>
      <c r="D42" s="368"/>
      <c r="E42" s="257"/>
      <c r="F42" s="369"/>
      <c r="G42" s="372"/>
      <c r="H42" s="90"/>
    </row>
    <row r="43" spans="1:8" ht="15.75">
      <c r="A43" s="395"/>
      <c r="B43" s="367"/>
      <c r="C43" s="246"/>
      <c r="D43" s="368"/>
      <c r="E43" s="257"/>
      <c r="F43" s="369"/>
      <c r="G43" s="372"/>
      <c r="H43" s="90"/>
    </row>
    <row r="44" spans="1:8" ht="15.75">
      <c r="A44" s="395"/>
      <c r="B44" s="367"/>
      <c r="C44" s="246"/>
      <c r="D44" s="368"/>
      <c r="E44" s="257"/>
      <c r="F44" s="369"/>
      <c r="G44" s="372"/>
      <c r="H44" s="90"/>
    </row>
    <row r="45" spans="1:8" ht="15.75">
      <c r="A45" s="395"/>
      <c r="B45" s="367"/>
      <c r="C45" s="246"/>
      <c r="D45" s="368"/>
      <c r="E45" s="257"/>
      <c r="F45" s="369"/>
      <c r="G45" s="372"/>
      <c r="H45" s="90"/>
    </row>
    <row r="46" spans="1:8" ht="15.75">
      <c r="A46" s="395"/>
      <c r="B46" s="367"/>
      <c r="C46" s="246"/>
      <c r="D46" s="368"/>
      <c r="E46" s="257"/>
      <c r="F46" s="369"/>
      <c r="G46" s="372"/>
      <c r="H46" s="90"/>
    </row>
    <row r="47" spans="1:8" ht="15.75">
      <c r="A47" s="395"/>
      <c r="B47" s="367"/>
      <c r="C47" s="246"/>
      <c r="D47" s="368"/>
      <c r="E47" s="257"/>
      <c r="F47" s="369"/>
      <c r="G47" s="372"/>
      <c r="H47" s="90"/>
    </row>
    <row r="48" spans="1:8" ht="15.75">
      <c r="A48" s="395"/>
      <c r="B48" s="367"/>
      <c r="C48" s="246"/>
      <c r="D48" s="368"/>
      <c r="E48" s="257"/>
      <c r="F48" s="369"/>
      <c r="G48" s="372"/>
      <c r="H48" s="90"/>
    </row>
    <row r="49" spans="1:8" ht="15.75">
      <c r="A49" s="395"/>
      <c r="B49" s="367"/>
      <c r="C49" s="246"/>
      <c r="D49" s="368"/>
      <c r="E49" s="257"/>
      <c r="F49" s="369"/>
      <c r="G49" s="372"/>
      <c r="H49" s="90"/>
    </row>
    <row r="50" spans="1:8" ht="15.75">
      <c r="A50" s="197"/>
      <c r="B50" s="276"/>
      <c r="C50" s="198"/>
      <c r="D50" s="199"/>
      <c r="E50" s="200"/>
      <c r="F50" s="200"/>
      <c r="G50" s="201"/>
      <c r="H50" s="90"/>
    </row>
    <row r="51" spans="1:8" ht="15.75">
      <c r="A51" s="197"/>
      <c r="B51" s="276"/>
      <c r="C51" s="198"/>
      <c r="D51" s="199"/>
      <c r="E51" s="200"/>
      <c r="F51" s="200"/>
      <c r="G51" s="201"/>
      <c r="H51" s="90"/>
    </row>
    <row r="52" spans="1:8" ht="15.75">
      <c r="A52" s="197"/>
      <c r="B52" s="276"/>
      <c r="C52" s="198"/>
      <c r="D52" s="199"/>
      <c r="E52" s="200"/>
      <c r="F52" s="200"/>
      <c r="G52" s="201"/>
      <c r="H52" s="90"/>
    </row>
    <row r="53" spans="1:8" ht="15.75">
      <c r="A53" s="197"/>
      <c r="B53" s="276"/>
      <c r="C53" s="198"/>
      <c r="D53" s="199"/>
      <c r="E53" s="200"/>
      <c r="F53" s="200"/>
      <c r="G53" s="201"/>
      <c r="H53" s="90"/>
    </row>
    <row r="54" spans="1:8" ht="15.75">
      <c r="A54" s="197"/>
      <c r="B54" s="276"/>
      <c r="C54" s="198"/>
      <c r="D54" s="199"/>
      <c r="E54" s="200"/>
      <c r="F54" s="200"/>
      <c r="G54" s="201"/>
      <c r="H54" s="90"/>
    </row>
    <row r="55" spans="1:8" ht="15.75">
      <c r="A55" s="197"/>
      <c r="B55" s="276"/>
      <c r="C55" s="198"/>
      <c r="D55" s="199"/>
      <c r="E55" s="200"/>
      <c r="F55" s="200"/>
      <c r="G55" s="201"/>
      <c r="H55" s="90"/>
    </row>
    <row r="56" spans="1:8" ht="15.75">
      <c r="A56" s="197"/>
      <c r="B56" s="276"/>
      <c r="C56" s="198"/>
      <c r="D56" s="199"/>
      <c r="E56" s="200"/>
      <c r="F56" s="200"/>
      <c r="G56" s="201"/>
      <c r="H56" s="90"/>
    </row>
    <row r="57" spans="1:8" ht="15.75">
      <c r="A57" s="197"/>
      <c r="B57" s="276"/>
      <c r="C57" s="198"/>
      <c r="D57" s="196"/>
      <c r="E57" s="200"/>
      <c r="F57" s="200"/>
      <c r="G57" s="201"/>
      <c r="H57" s="90"/>
    </row>
    <row r="58" spans="1:7" ht="15.75">
      <c r="A58" s="75"/>
      <c r="B58" s="47"/>
      <c r="C58" s="134"/>
      <c r="D58" s="171"/>
      <c r="E58" s="76"/>
      <c r="F58" s="76"/>
      <c r="G58" s="136"/>
    </row>
    <row r="59" spans="1:8" ht="15.75">
      <c r="A59" s="137" t="s">
        <v>108</v>
      </c>
      <c r="B59" s="138"/>
      <c r="C59" s="140">
        <f>SUM(C7:C58)</f>
        <v>6720</v>
      </c>
      <c r="D59" s="158">
        <f>SUM(D7:D58)</f>
        <v>8100</v>
      </c>
      <c r="E59" s="142">
        <f>SUM(E7:E58)</f>
        <v>7900</v>
      </c>
      <c r="F59" s="142">
        <f>SUM(F7:F58)</f>
        <v>5050</v>
      </c>
      <c r="G59" s="142">
        <f>SUM(G7:G58)</f>
        <v>7450</v>
      </c>
      <c r="H59" s="90"/>
    </row>
  </sheetData>
  <printOptions/>
  <pageMargins left="0.7874015748031497" right="0.7874015748031497" top="0.5905511811023623" bottom="0.7874015748031497" header="0.5118110236220472" footer="0.5118110236220472"/>
  <pageSetup fitToHeight="0" fitToWidth="1" horizontalDpi="600" verticalDpi="600" orientation="portrait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0" sqref="E10"/>
    </sheetView>
  </sheetViews>
  <sheetFormatPr defaultColWidth="11.421875" defaultRowHeight="12.75"/>
  <sheetData>
    <row r="1" ht="12.75">
      <c r="A1" s="365" t="s">
        <v>314</v>
      </c>
    </row>
  </sheetData>
  <printOptions/>
  <pageMargins left="0.75" right="0.75" top="1" bottom="1" header="0.5" footer="0.5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6"/>
  <sheetViews>
    <sheetView workbookViewId="0" topLeftCell="A1">
      <pane xSplit="2" ySplit="6" topLeftCell="D7" activePane="bottomRight" state="frozen"/>
      <selection pane="topLeft" activeCell="A41" activeCellId="1" sqref="D13 A41"/>
      <selection pane="topRight" activeCell="A41" activeCellId="1" sqref="D13 A41"/>
      <selection pane="bottomLeft" activeCell="A41" activeCellId="1" sqref="D13 A41"/>
      <selection pane="bottomRight" activeCell="B61" sqref="B61"/>
    </sheetView>
  </sheetViews>
  <sheetFormatPr defaultColWidth="11.421875" defaultRowHeight="12.75"/>
  <cols>
    <col min="1" max="1" width="11.421875" style="1" customWidth="1"/>
    <col min="2" max="2" width="36.421875" style="1" customWidth="1"/>
    <col min="3" max="3" width="11.57421875" style="2" customWidth="1"/>
    <col min="4" max="4" width="13.57421875" style="3" customWidth="1"/>
    <col min="5" max="5" width="13.140625" style="3" customWidth="1"/>
    <col min="6" max="9" width="11.7109375" style="3" customWidth="1"/>
    <col min="10" max="16384" width="9.8515625" style="1" customWidth="1"/>
  </cols>
  <sheetData>
    <row r="1" spans="2:9" ht="15.75">
      <c r="B1" s="240" t="s">
        <v>389</v>
      </c>
      <c r="E1" s="4"/>
      <c r="I1" s="245" t="s">
        <v>401</v>
      </c>
    </row>
    <row r="2" spans="2:9" ht="25.5">
      <c r="B2" s="175" t="s">
        <v>0</v>
      </c>
      <c r="C2" s="6"/>
      <c r="D2" s="7"/>
      <c r="E2" s="7"/>
      <c r="F2" s="7"/>
      <c r="G2" s="7"/>
      <c r="H2" s="8"/>
      <c r="I2" s="9" t="s">
        <v>1</v>
      </c>
    </row>
    <row r="3" spans="2:9" ht="18">
      <c r="B3" s="10"/>
      <c r="C3" s="11"/>
      <c r="D3" s="12"/>
      <c r="E3" s="12"/>
      <c r="F3" s="12"/>
      <c r="G3" s="12"/>
      <c r="H3" s="12"/>
      <c r="I3" s="12"/>
    </row>
    <row r="4" spans="2:9" ht="22.5">
      <c r="B4" s="13"/>
      <c r="C4" s="14"/>
      <c r="D4" s="15"/>
      <c r="E4" s="16" t="s">
        <v>2</v>
      </c>
      <c r="F4" s="17"/>
      <c r="G4" s="18" t="s">
        <v>3</v>
      </c>
      <c r="H4" s="19"/>
      <c r="I4" s="20"/>
    </row>
    <row r="5" spans="2:9" ht="18.75">
      <c r="B5" s="21"/>
      <c r="C5" s="22"/>
      <c r="D5" s="23" t="s">
        <v>4</v>
      </c>
      <c r="E5" s="24" t="s">
        <v>5</v>
      </c>
      <c r="F5" s="25" t="s">
        <v>6</v>
      </c>
      <c r="G5" s="26"/>
      <c r="H5" s="27"/>
      <c r="I5" s="28"/>
    </row>
    <row r="6" spans="2:9" ht="20.25">
      <c r="B6" s="29" t="s">
        <v>7</v>
      </c>
      <c r="C6" s="30" t="s">
        <v>8</v>
      </c>
      <c r="D6" s="31">
        <v>2009</v>
      </c>
      <c r="E6" s="32">
        <v>2010</v>
      </c>
      <c r="F6" s="33">
        <v>2011</v>
      </c>
      <c r="G6" s="34">
        <v>2012</v>
      </c>
      <c r="H6" s="35">
        <v>2013</v>
      </c>
      <c r="I6" s="35">
        <v>2014</v>
      </c>
    </row>
    <row r="7" spans="2:9" ht="15.75">
      <c r="B7" s="36" t="s">
        <v>9</v>
      </c>
      <c r="C7" s="37"/>
      <c r="D7" s="38"/>
      <c r="E7" s="382"/>
      <c r="F7" s="39"/>
      <c r="G7" s="40"/>
      <c r="H7" s="40"/>
      <c r="I7" s="40"/>
    </row>
    <row r="8" spans="2:10" ht="15.75">
      <c r="B8" s="41" t="s">
        <v>10</v>
      </c>
      <c r="C8" s="42">
        <v>8000</v>
      </c>
      <c r="D8" s="43">
        <v>-319936</v>
      </c>
      <c r="E8" s="383">
        <f>-343800+8000+14400</f>
        <v>-321400</v>
      </c>
      <c r="F8" s="39">
        <v>-320200</v>
      </c>
      <c r="G8" s="40">
        <f>+F8</f>
        <v>-320200</v>
      </c>
      <c r="H8" s="40">
        <f>+F8</f>
        <v>-320200</v>
      </c>
      <c r="I8" s="40">
        <f>+F8</f>
        <v>-320200</v>
      </c>
      <c r="J8" s="254"/>
    </row>
    <row r="9" spans="2:10" ht="15.75">
      <c r="B9" s="41" t="s">
        <v>11</v>
      </c>
      <c r="C9" s="42">
        <v>8040</v>
      </c>
      <c r="D9" s="43">
        <v>-141025</v>
      </c>
      <c r="E9" s="383">
        <f>-143300-3200</f>
        <v>-146500</v>
      </c>
      <c r="F9" s="39">
        <f>-260500</f>
        <v>-260500</v>
      </c>
      <c r="G9" s="40">
        <f>+F9-62000</f>
        <v>-322500</v>
      </c>
      <c r="H9" s="40">
        <f>+G9</f>
        <v>-322500</v>
      </c>
      <c r="I9" s="40">
        <f>+G9</f>
        <v>-322500</v>
      </c>
      <c r="J9" s="254"/>
    </row>
    <row r="10" spans="2:10" ht="15.75">
      <c r="B10" s="41" t="s">
        <v>120</v>
      </c>
      <c r="C10" s="42">
        <v>8040</v>
      </c>
      <c r="D10" s="43">
        <v>-1835</v>
      </c>
      <c r="E10" s="383">
        <v>-1800</v>
      </c>
      <c r="F10" s="39">
        <v>-2000</v>
      </c>
      <c r="G10" s="40">
        <v>-2000</v>
      </c>
      <c r="H10" s="40">
        <v>-2000</v>
      </c>
      <c r="I10" s="40">
        <v>-2000</v>
      </c>
      <c r="J10" s="254"/>
    </row>
    <row r="11" spans="2:10" ht="15.75">
      <c r="B11" s="41" t="s">
        <v>327</v>
      </c>
      <c r="C11" s="42">
        <v>8040</v>
      </c>
      <c r="D11" s="43">
        <v>-19217</v>
      </c>
      <c r="E11" s="383">
        <f>-16915+1240-1500-1000</f>
        <v>-18175</v>
      </c>
      <c r="F11" s="39">
        <v>-18500</v>
      </c>
      <c r="G11" s="40">
        <v>-18500</v>
      </c>
      <c r="H11" s="40">
        <v>-18500</v>
      </c>
      <c r="I11" s="40">
        <v>-18500</v>
      </c>
      <c r="J11" s="254"/>
    </row>
    <row r="12" spans="2:10" ht="15.75">
      <c r="B12" s="41" t="s">
        <v>12</v>
      </c>
      <c r="C12" s="42">
        <v>8043</v>
      </c>
      <c r="D12" s="43">
        <v>-5013</v>
      </c>
      <c r="E12" s="383">
        <f>-3775-600</f>
        <v>-4375</v>
      </c>
      <c r="F12" s="39">
        <v>-3990</v>
      </c>
      <c r="G12" s="40">
        <v>-3925</v>
      </c>
      <c r="H12" s="40">
        <v>-3850</v>
      </c>
      <c r="I12" s="40">
        <v>-3785</v>
      </c>
      <c r="J12" s="254"/>
    </row>
    <row r="13" spans="2:10" ht="15.75">
      <c r="B13" s="41" t="s">
        <v>13</v>
      </c>
      <c r="C13" s="42">
        <v>8045</v>
      </c>
      <c r="D13" s="43">
        <v>-53861</v>
      </c>
      <c r="E13" s="383">
        <v>-55585</v>
      </c>
      <c r="F13" s="39">
        <v>-55370</v>
      </c>
      <c r="G13" s="40">
        <v>-55370</v>
      </c>
      <c r="H13" s="40">
        <v>-55370</v>
      </c>
      <c r="I13" s="40">
        <v>-55370</v>
      </c>
      <c r="J13" s="254"/>
    </row>
    <row r="14" spans="2:10" ht="15.75">
      <c r="B14" s="41" t="s">
        <v>14</v>
      </c>
      <c r="C14" s="42">
        <v>8050</v>
      </c>
      <c r="D14" s="43">
        <v>-12964</v>
      </c>
      <c r="E14" s="383">
        <f>-10000-1000-950</f>
        <v>-11950</v>
      </c>
      <c r="F14" s="39">
        <f>-10000-1000</f>
        <v>-11000</v>
      </c>
      <c r="G14" s="40">
        <f>-9000-1000</f>
        <v>-10000</v>
      </c>
      <c r="H14" s="40">
        <f>-8000-1000-1000</f>
        <v>-10000</v>
      </c>
      <c r="I14" s="40">
        <f>-8000-1000-1000</f>
        <v>-10000</v>
      </c>
      <c r="J14" s="254"/>
    </row>
    <row r="15" spans="2:10" ht="15.75">
      <c r="B15" s="41" t="s">
        <v>145</v>
      </c>
      <c r="C15" s="42">
        <v>8010</v>
      </c>
      <c r="D15" s="43">
        <v>-15523</v>
      </c>
      <c r="E15" s="383">
        <f>-15100-400</f>
        <v>-15500</v>
      </c>
      <c r="F15" s="39">
        <f>-16000-1800-7400</f>
        <v>-25200</v>
      </c>
      <c r="G15" s="40">
        <f>+F15</f>
        <v>-25200</v>
      </c>
      <c r="H15" s="40">
        <f>+F15</f>
        <v>-25200</v>
      </c>
      <c r="I15" s="40">
        <f>+F15</f>
        <v>-25200</v>
      </c>
      <c r="J15" s="254"/>
    </row>
    <row r="16" spans="2:10" ht="15.75">
      <c r="B16" s="41" t="s">
        <v>15</v>
      </c>
      <c r="C16" s="42">
        <v>8041</v>
      </c>
      <c r="D16" s="43">
        <v>-16284</v>
      </c>
      <c r="E16" s="383">
        <f>-15100-900</f>
        <v>-16000</v>
      </c>
      <c r="F16" s="39">
        <f>-15100-900</f>
        <v>-16000</v>
      </c>
      <c r="G16" s="40">
        <f>-15100-900</f>
        <v>-16000</v>
      </c>
      <c r="H16" s="40">
        <f>-15100-900</f>
        <v>-16000</v>
      </c>
      <c r="I16" s="40">
        <f>-15100-900</f>
        <v>-16000</v>
      </c>
      <c r="J16" s="254"/>
    </row>
    <row r="17" spans="2:10" ht="15.75">
      <c r="B17" s="46" t="s">
        <v>17</v>
      </c>
      <c r="C17" s="47">
        <v>8042</v>
      </c>
      <c r="D17" s="48">
        <v>-832</v>
      </c>
      <c r="E17" s="383">
        <v>-800</v>
      </c>
      <c r="F17" s="39">
        <v>-600</v>
      </c>
      <c r="G17" s="40">
        <v>-600</v>
      </c>
      <c r="H17" s="40">
        <v>-600</v>
      </c>
      <c r="I17" s="40">
        <v>-600</v>
      </c>
      <c r="J17" s="254"/>
    </row>
    <row r="18" spans="2:10" ht="15.75">
      <c r="B18" s="46" t="s">
        <v>18</v>
      </c>
      <c r="C18" s="47">
        <v>8044</v>
      </c>
      <c r="D18" s="48">
        <v>-1016</v>
      </c>
      <c r="E18" s="383">
        <v>-2600</v>
      </c>
      <c r="F18" s="39">
        <v>-2020</v>
      </c>
      <c r="G18" s="40">
        <v>-1980</v>
      </c>
      <c r="H18" s="40">
        <v>-1940</v>
      </c>
      <c r="I18" s="40">
        <v>-1900</v>
      </c>
      <c r="J18" s="254"/>
    </row>
    <row r="19" spans="2:10" ht="15.75">
      <c r="B19" s="46" t="s">
        <v>19</v>
      </c>
      <c r="C19" s="47">
        <v>8099</v>
      </c>
      <c r="D19" s="48">
        <v>-16443</v>
      </c>
      <c r="E19" s="381">
        <f>-8225-12500+400+2500</f>
        <v>-17825</v>
      </c>
      <c r="F19" s="39">
        <f>-6060-10200</f>
        <v>-16260</v>
      </c>
      <c r="G19" s="40">
        <f>-11500-6900</f>
        <v>-18400</v>
      </c>
      <c r="H19" s="40">
        <f>-12850-8000</f>
        <v>-20850</v>
      </c>
      <c r="I19" s="40">
        <f>-14500-9950</f>
        <v>-24450</v>
      </c>
      <c r="J19" s="254"/>
    </row>
    <row r="20" spans="2:10" ht="15.75">
      <c r="B20" s="50" t="s">
        <v>20</v>
      </c>
      <c r="C20" s="51"/>
      <c r="D20" s="52">
        <f aca="true" t="shared" si="0" ref="D20:I20">SUM(D8:D19)</f>
        <v>-603949</v>
      </c>
      <c r="E20" s="202">
        <f t="shared" si="0"/>
        <v>-612510</v>
      </c>
      <c r="F20" s="53">
        <f t="shared" si="0"/>
        <v>-731640</v>
      </c>
      <c r="G20" s="54">
        <f t="shared" si="0"/>
        <v>-794675</v>
      </c>
      <c r="H20" s="54">
        <f t="shared" si="0"/>
        <v>-797010</v>
      </c>
      <c r="I20" s="265">
        <f t="shared" si="0"/>
        <v>-800505</v>
      </c>
      <c r="J20" s="254"/>
    </row>
    <row r="21" spans="2:10" ht="15.75">
      <c r="B21" s="55"/>
      <c r="C21" s="56"/>
      <c r="D21" s="38"/>
      <c r="E21" s="203"/>
      <c r="F21" s="57"/>
      <c r="G21" s="58"/>
      <c r="H21" s="59"/>
      <c r="I21" s="59"/>
      <c r="J21" s="254"/>
    </row>
    <row r="22" spans="2:10" ht="15.75">
      <c r="B22" s="60" t="s">
        <v>21</v>
      </c>
      <c r="C22" s="47"/>
      <c r="D22" s="48"/>
      <c r="E22" s="204"/>
      <c r="F22" s="61"/>
      <c r="G22" s="62"/>
      <c r="H22" s="49"/>
      <c r="I22" s="49"/>
      <c r="J22" s="254"/>
    </row>
    <row r="23" spans="2:10" ht="15.75">
      <c r="B23" s="63" t="s">
        <v>118</v>
      </c>
      <c r="C23" s="42">
        <v>9000</v>
      </c>
      <c r="D23" s="43">
        <v>20000</v>
      </c>
      <c r="E23" s="204">
        <f>25500+50-60-2500</f>
        <v>22990</v>
      </c>
      <c r="F23" s="61">
        <v>26050</v>
      </c>
      <c r="G23" s="44">
        <v>29450</v>
      </c>
      <c r="H23" s="44">
        <v>32350</v>
      </c>
      <c r="I23" s="44">
        <v>34100</v>
      </c>
      <c r="J23" s="254"/>
    </row>
    <row r="24" spans="2:10" ht="15.75">
      <c r="B24" s="63" t="s">
        <v>119</v>
      </c>
      <c r="C24" s="42">
        <v>9010</v>
      </c>
      <c r="D24" s="43">
        <v>17819</v>
      </c>
      <c r="E24" s="204">
        <f>25400-20</f>
        <v>25380</v>
      </c>
      <c r="F24" s="61">
        <v>27600</v>
      </c>
      <c r="G24" s="44">
        <v>29850</v>
      </c>
      <c r="H24" s="44">
        <v>31400</v>
      </c>
      <c r="I24" s="44">
        <v>33050</v>
      </c>
      <c r="J24" s="254"/>
    </row>
    <row r="25" spans="2:10" ht="15.75">
      <c r="B25" s="63" t="s">
        <v>132</v>
      </c>
      <c r="C25" s="42">
        <v>9011</v>
      </c>
      <c r="D25" s="43">
        <v>-1016</v>
      </c>
      <c r="E25" s="204">
        <v>-1100</v>
      </c>
      <c r="F25" s="61">
        <v>-800</v>
      </c>
      <c r="G25" s="44">
        <v>-500</v>
      </c>
      <c r="H25" s="44" t="s">
        <v>459</v>
      </c>
      <c r="I25" s="44">
        <v>0</v>
      </c>
      <c r="J25" s="254"/>
    </row>
    <row r="26" spans="2:10" ht="15.75">
      <c r="B26" s="63" t="s">
        <v>22</v>
      </c>
      <c r="C26" s="42">
        <v>9005</v>
      </c>
      <c r="D26" s="43">
        <v>-1220</v>
      </c>
      <c r="E26" s="204">
        <v>-1220</v>
      </c>
      <c r="F26" s="61">
        <v>-1220</v>
      </c>
      <c r="G26" s="49">
        <v>-1220</v>
      </c>
      <c r="H26" s="49">
        <v>-1220</v>
      </c>
      <c r="I26" s="49">
        <v>-1220</v>
      </c>
      <c r="J26" s="254"/>
    </row>
    <row r="27" spans="2:10" ht="15.75">
      <c r="B27" s="63" t="s">
        <v>397</v>
      </c>
      <c r="C27" s="42">
        <v>9020</v>
      </c>
      <c r="D27" s="43">
        <v>297</v>
      </c>
      <c r="E27" s="204">
        <v>-400</v>
      </c>
      <c r="F27" s="61">
        <v>400</v>
      </c>
      <c r="G27" s="49">
        <v>400</v>
      </c>
      <c r="H27" s="49">
        <v>400</v>
      </c>
      <c r="I27" s="49">
        <v>400</v>
      </c>
      <c r="J27" s="254"/>
    </row>
    <row r="28" spans="2:10" ht="15.75">
      <c r="B28" s="63" t="s">
        <v>23</v>
      </c>
      <c r="C28" s="42">
        <v>9000</v>
      </c>
      <c r="D28" s="43">
        <v>-355</v>
      </c>
      <c r="E28" s="204">
        <v>-200</v>
      </c>
      <c r="F28" s="61">
        <v>-200</v>
      </c>
      <c r="G28" s="49">
        <v>-200</v>
      </c>
      <c r="H28" s="49">
        <v>-200</v>
      </c>
      <c r="I28" s="49">
        <v>-200</v>
      </c>
      <c r="J28" s="254"/>
    </row>
    <row r="29" spans="2:10" ht="15.75">
      <c r="B29" s="63" t="s">
        <v>385</v>
      </c>
      <c r="C29" s="42">
        <v>9000</v>
      </c>
      <c r="D29" s="43">
        <v>-21</v>
      </c>
      <c r="E29" s="204">
        <f>-50-160</f>
        <v>-210</v>
      </c>
      <c r="F29" s="61">
        <v>-50</v>
      </c>
      <c r="G29" s="49">
        <v>-50</v>
      </c>
      <c r="H29" s="49">
        <v>-50</v>
      </c>
      <c r="I29" s="49">
        <v>-50</v>
      </c>
      <c r="J29" s="254"/>
    </row>
    <row r="30" spans="2:10" ht="15.75">
      <c r="B30" s="63" t="s">
        <v>24</v>
      </c>
      <c r="C30" s="42">
        <v>9000</v>
      </c>
      <c r="D30" s="43">
        <v>-157</v>
      </c>
      <c r="E30" s="204">
        <v>-50</v>
      </c>
      <c r="F30" s="61">
        <v>-70</v>
      </c>
      <c r="G30" s="49">
        <v>-70</v>
      </c>
      <c r="H30" s="49">
        <v>-70</v>
      </c>
      <c r="I30" s="49">
        <v>-70</v>
      </c>
      <c r="J30" s="254"/>
    </row>
    <row r="31" spans="2:10" ht="15.75">
      <c r="B31" s="63" t="s">
        <v>25</v>
      </c>
      <c r="C31" s="42">
        <v>9000</v>
      </c>
      <c r="D31" s="43">
        <v>-2910</v>
      </c>
      <c r="E31" s="204">
        <f>-4000+1000</f>
        <v>-3000</v>
      </c>
      <c r="F31" s="61">
        <v>-2500</v>
      </c>
      <c r="G31" s="49">
        <v>-2500</v>
      </c>
      <c r="H31" s="49">
        <v>-2500</v>
      </c>
      <c r="I31" s="49">
        <v>-2500</v>
      </c>
      <c r="J31" s="254"/>
    </row>
    <row r="32" spans="2:10" ht="15.75">
      <c r="B32" s="63" t="s">
        <v>26</v>
      </c>
      <c r="C32" s="42">
        <v>9008</v>
      </c>
      <c r="D32" s="43">
        <v>-750</v>
      </c>
      <c r="E32" s="204">
        <v>-700</v>
      </c>
      <c r="F32" s="61">
        <v>-700</v>
      </c>
      <c r="G32" s="49">
        <v>-700</v>
      </c>
      <c r="H32" s="49">
        <v>-700</v>
      </c>
      <c r="I32" s="49">
        <v>-700</v>
      </c>
      <c r="J32" s="254"/>
    </row>
    <row r="33" spans="2:10" ht="15.75">
      <c r="B33" s="63" t="s">
        <v>27</v>
      </c>
      <c r="C33" s="42">
        <v>9009</v>
      </c>
      <c r="D33" s="43">
        <v>-6364</v>
      </c>
      <c r="E33" s="204">
        <f>-7000+1530</f>
        <v>-5470</v>
      </c>
      <c r="F33" s="61">
        <v>-5300</v>
      </c>
      <c r="G33" s="49">
        <v>-6000</v>
      </c>
      <c r="H33" s="49">
        <v>-6000</v>
      </c>
      <c r="I33" s="49">
        <v>-6000</v>
      </c>
      <c r="J33" s="254"/>
    </row>
    <row r="34" spans="2:10" ht="15.75">
      <c r="B34" s="63" t="s">
        <v>28</v>
      </c>
      <c r="C34" s="42">
        <v>9009</v>
      </c>
      <c r="D34" s="43">
        <v>-10565</v>
      </c>
      <c r="E34" s="204">
        <f>-10000+400</f>
        <v>-9600</v>
      </c>
      <c r="F34" s="61">
        <v>-10000</v>
      </c>
      <c r="G34" s="49">
        <v>-10000</v>
      </c>
      <c r="H34" s="49">
        <v>-10000</v>
      </c>
      <c r="I34" s="49">
        <v>-10000</v>
      </c>
      <c r="J34" s="254"/>
    </row>
    <row r="35" spans="2:10" ht="15.75">
      <c r="B35" s="63" t="s">
        <v>29</v>
      </c>
      <c r="C35" s="42">
        <v>9000</v>
      </c>
      <c r="D35" s="43">
        <v>-3800</v>
      </c>
      <c r="E35" s="204">
        <f>-5900+1900</f>
        <v>-4000</v>
      </c>
      <c r="F35" s="61">
        <v>-4100</v>
      </c>
      <c r="G35" s="49">
        <v>-3950</v>
      </c>
      <c r="H35" s="49">
        <v>-3800</v>
      </c>
      <c r="I35" s="49">
        <v>-3650</v>
      </c>
      <c r="J35" s="254"/>
    </row>
    <row r="36" spans="2:10" ht="15.75">
      <c r="B36" s="63" t="s">
        <v>30</v>
      </c>
      <c r="C36" s="64">
        <v>9080</v>
      </c>
      <c r="D36" s="65">
        <v>-1271</v>
      </c>
      <c r="E36" s="204">
        <v>-800</v>
      </c>
      <c r="F36" s="61">
        <v>-800</v>
      </c>
      <c r="G36" s="49">
        <v>-800</v>
      </c>
      <c r="H36" s="49">
        <v>-800</v>
      </c>
      <c r="I36" s="49">
        <v>-800</v>
      </c>
      <c r="J36" s="254"/>
    </row>
    <row r="37" spans="2:10" ht="15.75">
      <c r="B37" s="50" t="s">
        <v>31</v>
      </c>
      <c r="C37" s="51"/>
      <c r="D37" s="52">
        <f aca="true" t="shared" si="1" ref="D37:I37">SUM(D23:D36)</f>
        <v>9687</v>
      </c>
      <c r="E37" s="205">
        <f t="shared" si="1"/>
        <v>21620</v>
      </c>
      <c r="F37" s="66">
        <f t="shared" si="1"/>
        <v>28310</v>
      </c>
      <c r="G37" s="67">
        <f t="shared" si="1"/>
        <v>33710</v>
      </c>
      <c r="H37" s="67">
        <f t="shared" si="1"/>
        <v>38810</v>
      </c>
      <c r="I37" s="261">
        <f t="shared" si="1"/>
        <v>42360</v>
      </c>
      <c r="J37" s="254"/>
    </row>
    <row r="38" spans="2:10" ht="15.75">
      <c r="B38" s="55"/>
      <c r="C38" s="56"/>
      <c r="D38" s="38"/>
      <c r="E38" s="145"/>
      <c r="F38" s="39"/>
      <c r="G38" s="68"/>
      <c r="H38" s="68"/>
      <c r="I38" s="262"/>
      <c r="J38" s="254"/>
    </row>
    <row r="39" spans="2:10" ht="15.75">
      <c r="B39" s="69" t="s">
        <v>32</v>
      </c>
      <c r="C39" s="56"/>
      <c r="D39" s="38"/>
      <c r="E39" s="145"/>
      <c r="F39" s="70"/>
      <c r="G39" s="71"/>
      <c r="H39" s="68"/>
      <c r="I39" s="68"/>
      <c r="J39" s="254"/>
    </row>
    <row r="40" spans="2:10" ht="15.75">
      <c r="B40" s="72" t="s">
        <v>34</v>
      </c>
      <c r="C40" s="42">
        <v>9000</v>
      </c>
      <c r="D40" s="43">
        <v>174</v>
      </c>
      <c r="E40" s="145">
        <v>200</v>
      </c>
      <c r="F40" s="70">
        <v>200</v>
      </c>
      <c r="G40" s="74">
        <v>200</v>
      </c>
      <c r="H40" s="74">
        <v>200</v>
      </c>
      <c r="I40" s="74">
        <v>200</v>
      </c>
      <c r="J40" s="254"/>
    </row>
    <row r="41" spans="2:10" ht="15.75">
      <c r="B41" s="72" t="s">
        <v>266</v>
      </c>
      <c r="C41" s="42">
        <v>9040</v>
      </c>
      <c r="D41" s="43"/>
      <c r="E41" s="145"/>
      <c r="F41" s="70"/>
      <c r="G41" s="74"/>
      <c r="H41" s="74"/>
      <c r="I41" s="74"/>
      <c r="J41" s="254"/>
    </row>
    <row r="42" spans="2:10" ht="15.75">
      <c r="B42" s="72" t="s">
        <v>465</v>
      </c>
      <c r="C42" s="42">
        <v>9040</v>
      </c>
      <c r="D42" s="43"/>
      <c r="E42" s="282"/>
      <c r="F42" s="404"/>
      <c r="G42" s="136">
        <v>1000</v>
      </c>
      <c r="H42" s="136"/>
      <c r="I42" s="136"/>
      <c r="J42" s="254"/>
    </row>
    <row r="43" spans="2:10" ht="15.75">
      <c r="B43" s="72" t="s">
        <v>328</v>
      </c>
      <c r="C43" s="42">
        <v>9040</v>
      </c>
      <c r="D43" s="43">
        <v>-825</v>
      </c>
      <c r="E43" s="384">
        <f>-100-1650-500-1000-700-8000-11200</f>
        <v>-23150</v>
      </c>
      <c r="F43" s="61"/>
      <c r="G43" s="49">
        <v>-100</v>
      </c>
      <c r="H43" s="49">
        <v>-1000</v>
      </c>
      <c r="I43" s="49">
        <v>0</v>
      </c>
      <c r="J43" s="254"/>
    </row>
    <row r="44" spans="2:10" ht="15.75">
      <c r="B44" s="77" t="s">
        <v>35</v>
      </c>
      <c r="C44" s="51"/>
      <c r="D44" s="52">
        <f aca="true" t="shared" si="2" ref="D44:I44">SUM(D40:D43)</f>
        <v>-651</v>
      </c>
      <c r="E44" s="206">
        <f t="shared" si="2"/>
        <v>-22950</v>
      </c>
      <c r="F44" s="78">
        <f t="shared" si="2"/>
        <v>200</v>
      </c>
      <c r="G44" s="79">
        <f t="shared" si="2"/>
        <v>1100</v>
      </c>
      <c r="H44" s="79">
        <f t="shared" si="2"/>
        <v>-800</v>
      </c>
      <c r="I44" s="80">
        <f t="shared" si="2"/>
        <v>200</v>
      </c>
      <c r="J44" s="254"/>
    </row>
    <row r="45" spans="2:10" ht="15.75">
      <c r="B45" s="81"/>
      <c r="C45" s="56"/>
      <c r="D45" s="38"/>
      <c r="E45" s="145"/>
      <c r="F45" s="70"/>
      <c r="G45" s="71"/>
      <c r="H45" s="68"/>
      <c r="I45" s="68"/>
      <c r="J45" s="254"/>
    </row>
    <row r="46" spans="2:10" ht="15.75">
      <c r="B46" s="41" t="s">
        <v>16</v>
      </c>
      <c r="C46" s="42">
        <v>8041</v>
      </c>
      <c r="D46" s="43">
        <v>-7094</v>
      </c>
      <c r="E46" s="65">
        <f>-7100+50</f>
        <v>-7050</v>
      </c>
      <c r="F46" s="83">
        <v>-4700</v>
      </c>
      <c r="G46" s="82">
        <v>-3500</v>
      </c>
      <c r="H46" s="74">
        <v>-1700</v>
      </c>
      <c r="I46" s="74">
        <v>-1900</v>
      </c>
      <c r="J46" s="254"/>
    </row>
    <row r="47" spans="2:10" ht="15.75">
      <c r="B47" s="72" t="s">
        <v>36</v>
      </c>
      <c r="C47" s="42">
        <v>9080</v>
      </c>
      <c r="D47" s="43">
        <v>9952</v>
      </c>
      <c r="E47" s="65">
        <f>7100-50</f>
        <v>7050</v>
      </c>
      <c r="F47" s="83">
        <v>1900</v>
      </c>
      <c r="G47" s="82">
        <v>2100</v>
      </c>
      <c r="H47" s="74">
        <v>1350</v>
      </c>
      <c r="I47" s="74">
        <v>1900</v>
      </c>
      <c r="J47" s="254"/>
    </row>
    <row r="48" spans="2:10" ht="15.75">
      <c r="B48" s="72"/>
      <c r="C48" s="42"/>
      <c r="D48" s="43"/>
      <c r="E48" s="65"/>
      <c r="F48" s="83"/>
      <c r="G48" s="82"/>
      <c r="H48" s="74"/>
      <c r="I48" s="74"/>
      <c r="J48" s="254"/>
    </row>
    <row r="49" spans="2:10" ht="15.75">
      <c r="B49" s="84" t="s">
        <v>37</v>
      </c>
      <c r="C49" s="42"/>
      <c r="D49" s="43"/>
      <c r="E49" s="65"/>
      <c r="F49" s="83"/>
      <c r="G49" s="82"/>
      <c r="H49" s="74"/>
      <c r="I49" s="74"/>
      <c r="J49" s="254"/>
    </row>
    <row r="50" spans="2:10" ht="15.75">
      <c r="B50" s="72" t="s">
        <v>38</v>
      </c>
      <c r="C50" s="42"/>
      <c r="D50" s="85">
        <v>45338</v>
      </c>
      <c r="E50" s="86">
        <f>+D_Sentr_!C65</f>
        <v>47695</v>
      </c>
      <c r="F50" s="87">
        <f>+D_Sentr_!D65</f>
        <v>45847</v>
      </c>
      <c r="G50" s="88">
        <f>+D_Sentr_!E65</f>
        <v>44087</v>
      </c>
      <c r="H50" s="89">
        <f>+D_Sentr_!F65</f>
        <v>44587</v>
      </c>
      <c r="I50" s="89">
        <f>+D_Sentr_!G65</f>
        <v>44087</v>
      </c>
      <c r="J50" s="254"/>
    </row>
    <row r="51" spans="2:10" ht="15.75">
      <c r="B51" s="72" t="s">
        <v>121</v>
      </c>
      <c r="C51" s="42"/>
      <c r="D51" s="85">
        <v>2179</v>
      </c>
      <c r="E51" s="86">
        <f>+'D_Kap 7'!C58</f>
        <v>-10176</v>
      </c>
      <c r="F51" s="87">
        <f>+'D_Kap 7'!D58</f>
        <v>5193</v>
      </c>
      <c r="G51" s="88">
        <f>+'D_Kap 7'!E58</f>
        <v>9843</v>
      </c>
      <c r="H51" s="89">
        <f>+'D_Kap 7'!F58</f>
        <v>8843</v>
      </c>
      <c r="I51" s="89">
        <f>+'D_Kap 7'!G58</f>
        <v>8843</v>
      </c>
      <c r="J51" s="254"/>
    </row>
    <row r="52" spans="2:10" ht="15.75">
      <c r="B52" s="41" t="s">
        <v>39</v>
      </c>
      <c r="C52" s="42"/>
      <c r="D52" s="85">
        <v>5491</v>
      </c>
      <c r="E52" s="91">
        <f>+D_Kirken!C58</f>
        <v>5974</v>
      </c>
      <c r="F52" s="92">
        <f>+D_Kirken!D58</f>
        <v>5713</v>
      </c>
      <c r="G52" s="93">
        <f>+D_Kirken!E58</f>
        <v>5663</v>
      </c>
      <c r="H52" s="93">
        <f>+D_Kirken!F58</f>
        <v>5563</v>
      </c>
      <c r="I52" s="93">
        <f>+D_Kirken!G58</f>
        <v>5563</v>
      </c>
      <c r="J52" s="254"/>
    </row>
    <row r="53" spans="2:10" ht="15.75">
      <c r="B53" s="41" t="s">
        <v>40</v>
      </c>
      <c r="C53" s="42"/>
      <c r="D53" s="85">
        <v>202475</v>
      </c>
      <c r="E53" s="91">
        <f>+D_Skole!C60</f>
        <v>211744</v>
      </c>
      <c r="F53" s="92">
        <f>+D_Skole!D60</f>
        <v>285438</v>
      </c>
      <c r="G53" s="93">
        <f>+D_Skole!E60</f>
        <v>281388</v>
      </c>
      <c r="H53" s="93">
        <f>+D_Skole!F60</f>
        <v>281388</v>
      </c>
      <c r="I53" s="93">
        <f>+D_Skole!G60</f>
        <v>281388</v>
      </c>
      <c r="J53" s="254"/>
    </row>
    <row r="54" spans="2:10" ht="15.75">
      <c r="B54" s="72" t="s">
        <v>41</v>
      </c>
      <c r="C54" s="42"/>
      <c r="D54" s="85">
        <v>263756</v>
      </c>
      <c r="E54" s="85">
        <f>+D_H_O!C78</f>
        <v>280748</v>
      </c>
      <c r="F54" s="87">
        <f>+D_H_O!D78</f>
        <v>286707</v>
      </c>
      <c r="G54" s="89">
        <f>+D_H_O!E78</f>
        <v>343497</v>
      </c>
      <c r="H54" s="89">
        <f>+D_H_O!F78</f>
        <v>342497</v>
      </c>
      <c r="I54" s="89">
        <f>+D_H_O!G78</f>
        <v>341497</v>
      </c>
      <c r="J54" s="254"/>
    </row>
    <row r="55" spans="2:10" ht="15.75">
      <c r="B55" s="72" t="s">
        <v>42</v>
      </c>
      <c r="C55" s="42"/>
      <c r="D55" s="85">
        <v>12561</v>
      </c>
      <c r="E55" s="85">
        <f>+D_Kultur!C59</f>
        <v>14190</v>
      </c>
      <c r="F55" s="87">
        <f>+D_Kultur!D59</f>
        <v>11380</v>
      </c>
      <c r="G55" s="89">
        <f>+D_Kultur!E59</f>
        <v>11480</v>
      </c>
      <c r="H55" s="89">
        <f>+D_Kultur!F59</f>
        <v>11380</v>
      </c>
      <c r="I55" s="89">
        <f>+D_Kultur!G59</f>
        <v>11480</v>
      </c>
      <c r="J55" s="254"/>
    </row>
    <row r="56" spans="2:10" ht="15.75">
      <c r="B56" s="72" t="s">
        <v>43</v>
      </c>
      <c r="C56" s="42"/>
      <c r="D56" s="85"/>
      <c r="E56" s="85"/>
      <c r="F56" s="87"/>
      <c r="G56" s="89"/>
      <c r="H56" s="89"/>
      <c r="I56" s="89"/>
      <c r="J56" s="254"/>
    </row>
    <row r="57" spans="2:10" ht="15.75">
      <c r="B57" s="75" t="s">
        <v>44</v>
      </c>
      <c r="C57" s="47"/>
      <c r="D57" s="94">
        <v>61380</v>
      </c>
      <c r="E57" s="94">
        <f>+D_Miljø!C60</f>
        <v>62875</v>
      </c>
      <c r="F57" s="95">
        <f>+D_Miljø!D60</f>
        <v>65265</v>
      </c>
      <c r="G57" s="96">
        <f>+D_Miljø!E60</f>
        <v>65135</v>
      </c>
      <c r="H57" s="96">
        <f>+D_Miljø!F60</f>
        <v>65045</v>
      </c>
      <c r="I57" s="96">
        <f>+D_Miljø!G60</f>
        <v>65045</v>
      </c>
      <c r="J57" s="254"/>
    </row>
    <row r="58" spans="2:10" ht="15.75">
      <c r="B58" s="77" t="s">
        <v>265</v>
      </c>
      <c r="C58" s="51"/>
      <c r="D58" s="52">
        <f aca="true" t="shared" si="3" ref="D58:I58">SUM(D50:D57)</f>
        <v>593180</v>
      </c>
      <c r="E58" s="52">
        <f t="shared" si="3"/>
        <v>613050</v>
      </c>
      <c r="F58" s="78">
        <f t="shared" si="3"/>
        <v>705543</v>
      </c>
      <c r="G58" s="79">
        <f t="shared" si="3"/>
        <v>761093</v>
      </c>
      <c r="H58" s="79">
        <f t="shared" si="3"/>
        <v>759303</v>
      </c>
      <c r="I58" s="80">
        <f t="shared" si="3"/>
        <v>757903</v>
      </c>
      <c r="J58" s="254"/>
    </row>
    <row r="59" spans="2:10" ht="15.75">
      <c r="B59" s="186"/>
      <c r="C59" s="236"/>
      <c r="D59" s="187"/>
      <c r="E59" s="187"/>
      <c r="F59" s="237"/>
      <c r="G59" s="189"/>
      <c r="H59" s="189"/>
      <c r="I59" s="190"/>
      <c r="J59" s="254"/>
    </row>
    <row r="60" spans="2:10" ht="15.75">
      <c r="B60" s="101" t="s">
        <v>45</v>
      </c>
      <c r="C60" s="102"/>
      <c r="D60" s="103">
        <v>22</v>
      </c>
      <c r="E60" s="104">
        <f>+E20+E37+E44+E58+E47+E46</f>
        <v>-790</v>
      </c>
      <c r="F60" s="378">
        <f>+F20+F37+F44+F58+F47+F46</f>
        <v>-387</v>
      </c>
      <c r="G60" s="379">
        <f>+G20+G37+G44+G58+G47+G46</f>
        <v>-172</v>
      </c>
      <c r="H60" s="378">
        <f>+H20+H37+H44+H58+H47+H46</f>
        <v>-47</v>
      </c>
      <c r="I60" s="378">
        <f>+I20+I37+I44+I58+I47+I46</f>
        <v>-42</v>
      </c>
      <c r="J60" s="254"/>
    </row>
    <row r="62" spans="2:9" ht="12.75">
      <c r="B62" s="106" t="s">
        <v>390</v>
      </c>
      <c r="C62" s="107">
        <f>+F60+G60+H60+I60</f>
        <v>-648</v>
      </c>
      <c r="D62" s="214"/>
      <c r="E62" s="241"/>
      <c r="F62" s="242"/>
      <c r="G62" s="242"/>
      <c r="H62" s="242"/>
      <c r="I62" s="242"/>
    </row>
    <row r="63" spans="5:9" ht="12.75">
      <c r="E63" s="241"/>
      <c r="F63" s="12"/>
      <c r="G63" s="12"/>
      <c r="H63" s="12"/>
      <c r="I63" s="12"/>
    </row>
    <row r="64" ht="12.75">
      <c r="D64" s="213"/>
    </row>
    <row r="66" ht="12.75">
      <c r="E66" s="213"/>
    </row>
  </sheetData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workbookViewId="0" topLeftCell="A1">
      <pane ySplit="6" topLeftCell="BM55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38.7109375" style="216" customWidth="1"/>
    <col min="2" max="2" width="11.28125" style="217" customWidth="1"/>
    <col min="3" max="3" width="13.00390625" style="218" customWidth="1"/>
    <col min="4" max="7" width="11.7109375" style="218" customWidth="1"/>
    <col min="8" max="16384" width="9.8515625" style="216" customWidth="1"/>
  </cols>
  <sheetData>
    <row r="1" ht="15.75">
      <c r="G1" s="219"/>
    </row>
    <row r="2" spans="1:7" ht="26.25" thickBot="1">
      <c r="A2" s="109" t="s">
        <v>38</v>
      </c>
      <c r="B2" s="220"/>
      <c r="C2" s="221"/>
      <c r="D2" s="221"/>
      <c r="E2" s="221"/>
      <c r="F2" s="8"/>
      <c r="G2" s="9" t="s">
        <v>1</v>
      </c>
    </row>
    <row r="3" spans="1:7" ht="19.5" thickTop="1">
      <c r="A3" s="222"/>
      <c r="B3" s="223"/>
      <c r="C3" s="224"/>
      <c r="D3" s="224"/>
      <c r="E3" s="224"/>
      <c r="F3" s="224"/>
      <c r="G3" s="224"/>
    </row>
    <row r="4" spans="1:7" ht="22.5">
      <c r="A4" s="225"/>
      <c r="B4" s="226"/>
      <c r="C4" s="16" t="s">
        <v>46</v>
      </c>
      <c r="D4" s="113"/>
      <c r="E4" s="18" t="s">
        <v>3</v>
      </c>
      <c r="F4" s="19"/>
      <c r="G4" s="20"/>
    </row>
    <row r="5" spans="1:7" ht="18.75">
      <c r="A5" s="227"/>
      <c r="B5" s="228"/>
      <c r="C5" s="24" t="s">
        <v>47</v>
      </c>
      <c r="D5" s="114" t="s">
        <v>6</v>
      </c>
      <c r="E5" s="26"/>
      <c r="F5" s="27"/>
      <c r="G5" s="28"/>
    </row>
    <row r="6" spans="1:7" ht="20.25">
      <c r="A6" s="29" t="s">
        <v>7</v>
      </c>
      <c r="B6" s="229" t="s">
        <v>8</v>
      </c>
      <c r="C6" s="115">
        <v>2010</v>
      </c>
      <c r="D6" s="116">
        <v>2011</v>
      </c>
      <c r="E6" s="34">
        <v>2012</v>
      </c>
      <c r="F6" s="35">
        <v>2013</v>
      </c>
      <c r="G6" s="35">
        <v>2014</v>
      </c>
    </row>
    <row r="7" spans="1:7" ht="15.75">
      <c r="A7" s="36" t="s">
        <v>48</v>
      </c>
      <c r="B7" s="117"/>
      <c r="C7" s="118">
        <v>44313</v>
      </c>
      <c r="D7" s="119">
        <f>+C65</f>
        <v>47695</v>
      </c>
      <c r="E7" s="120">
        <f>+D7</f>
        <v>47695</v>
      </c>
      <c r="F7" s="121">
        <f>+E7</f>
        <v>47695</v>
      </c>
      <c r="G7" s="121">
        <f>+F7</f>
        <v>47695</v>
      </c>
    </row>
    <row r="8" spans="1:7" ht="15.75">
      <c r="A8" s="81" t="s">
        <v>391</v>
      </c>
      <c r="B8" s="117"/>
      <c r="C8" s="122">
        <v>-1960</v>
      </c>
      <c r="D8" s="123">
        <f>-C63</f>
        <v>-2650</v>
      </c>
      <c r="E8" s="68">
        <f>-C63</f>
        <v>-2650</v>
      </c>
      <c r="F8" s="40">
        <f>-C63</f>
        <v>-2650</v>
      </c>
      <c r="G8" s="40">
        <f>-C63</f>
        <v>-2650</v>
      </c>
    </row>
    <row r="9" spans="1:7" ht="15.75">
      <c r="A9" s="81"/>
      <c r="B9" s="117"/>
      <c r="C9" s="122"/>
      <c r="D9" s="123"/>
      <c r="E9" s="68"/>
      <c r="F9" s="40"/>
      <c r="G9" s="40"/>
    </row>
    <row r="10" spans="1:7" ht="15.75">
      <c r="A10" s="36" t="s">
        <v>49</v>
      </c>
      <c r="B10" s="117"/>
      <c r="C10" s="122"/>
      <c r="D10" s="123"/>
      <c r="E10" s="124"/>
      <c r="F10" s="121"/>
      <c r="G10" s="121"/>
    </row>
    <row r="11" spans="1:7" ht="15.75">
      <c r="A11" s="72" t="s">
        <v>392</v>
      </c>
      <c r="B11" s="42" t="s">
        <v>33</v>
      </c>
      <c r="C11" s="43">
        <f>259+128</f>
        <v>387</v>
      </c>
      <c r="D11" s="123">
        <v>130</v>
      </c>
      <c r="E11" s="74">
        <v>130</v>
      </c>
      <c r="F11" s="74">
        <v>130</v>
      </c>
      <c r="G11" s="74">
        <v>130</v>
      </c>
    </row>
    <row r="12" spans="1:7" ht="15.75">
      <c r="A12" s="72" t="s">
        <v>322</v>
      </c>
      <c r="B12" s="42">
        <v>1900</v>
      </c>
      <c r="C12" s="43">
        <v>250</v>
      </c>
      <c r="D12" s="123"/>
      <c r="E12" s="74"/>
      <c r="F12" s="74"/>
      <c r="G12" s="74"/>
    </row>
    <row r="13" spans="1:7" ht="15.75">
      <c r="A13" s="72" t="s">
        <v>360</v>
      </c>
      <c r="B13" s="42">
        <v>1900</v>
      </c>
      <c r="C13" s="43">
        <v>250</v>
      </c>
      <c r="D13" s="207"/>
      <c r="E13" s="244"/>
      <c r="F13" s="244"/>
      <c r="G13" s="244"/>
    </row>
    <row r="14" spans="1:7" ht="15.75">
      <c r="A14" s="72" t="s">
        <v>361</v>
      </c>
      <c r="B14" s="42">
        <v>1900</v>
      </c>
      <c r="C14" s="43">
        <v>300</v>
      </c>
      <c r="D14" s="207"/>
      <c r="E14" s="244"/>
      <c r="F14" s="244"/>
      <c r="G14" s="244"/>
    </row>
    <row r="15" spans="1:7" ht="15.75">
      <c r="A15" s="72" t="s">
        <v>486</v>
      </c>
      <c r="B15" s="42">
        <v>1200</v>
      </c>
      <c r="C15" s="43">
        <v>300</v>
      </c>
      <c r="D15" s="207"/>
      <c r="E15" s="244"/>
      <c r="F15" s="244"/>
      <c r="G15" s="244"/>
    </row>
    <row r="16" spans="1:7" ht="15.75">
      <c r="A16" s="72" t="s">
        <v>381</v>
      </c>
      <c r="B16" s="42">
        <v>1151</v>
      </c>
      <c r="C16" s="43">
        <v>200</v>
      </c>
      <c r="D16" s="207"/>
      <c r="E16" s="244"/>
      <c r="F16" s="244"/>
      <c r="G16" s="244"/>
    </row>
    <row r="17" spans="1:7" ht="15.75">
      <c r="A17" s="72" t="s">
        <v>152</v>
      </c>
      <c r="B17" s="42" t="s">
        <v>153</v>
      </c>
      <c r="C17" s="43">
        <v>295</v>
      </c>
      <c r="D17" s="123"/>
      <c r="E17" s="74"/>
      <c r="F17" s="74"/>
      <c r="G17" s="74"/>
    </row>
    <row r="18" spans="1:7" s="253" customFormat="1" ht="15.75">
      <c r="A18" s="81" t="s">
        <v>388</v>
      </c>
      <c r="B18" s="56">
        <v>1010</v>
      </c>
      <c r="C18" s="43">
        <v>150</v>
      </c>
      <c r="D18" s="123"/>
      <c r="E18" s="68"/>
      <c r="F18" s="40"/>
      <c r="G18" s="40"/>
    </row>
    <row r="19" spans="1:7" s="253" customFormat="1" ht="15.75">
      <c r="A19" s="81" t="s">
        <v>220</v>
      </c>
      <c r="B19" s="56">
        <v>1111</v>
      </c>
      <c r="C19" s="43">
        <v>200</v>
      </c>
      <c r="D19" s="123"/>
      <c r="E19" s="68">
        <v>-200</v>
      </c>
      <c r="F19" s="40">
        <v>-200</v>
      </c>
      <c r="G19" s="40">
        <v>-200</v>
      </c>
    </row>
    <row r="20" spans="1:7" s="253" customFormat="1" ht="15.75">
      <c r="A20" s="81" t="s">
        <v>221</v>
      </c>
      <c r="B20" s="56">
        <v>1111</v>
      </c>
      <c r="C20" s="43">
        <v>60</v>
      </c>
      <c r="D20" s="123">
        <v>-60</v>
      </c>
      <c r="E20" s="68">
        <v>-60</v>
      </c>
      <c r="F20" s="40">
        <v>-60</v>
      </c>
      <c r="G20" s="40">
        <v>-60</v>
      </c>
    </row>
    <row r="21" spans="1:7" s="253" customFormat="1" ht="15.75">
      <c r="A21" s="81" t="s">
        <v>222</v>
      </c>
      <c r="B21" s="56">
        <v>1111</v>
      </c>
      <c r="C21" s="43">
        <v>500</v>
      </c>
      <c r="D21" s="123">
        <v>-400</v>
      </c>
      <c r="E21" s="68">
        <v>-500</v>
      </c>
      <c r="F21" s="40">
        <v>-500</v>
      </c>
      <c r="G21" s="40">
        <v>-500</v>
      </c>
    </row>
    <row r="22" spans="1:7" s="253" customFormat="1" ht="15.75">
      <c r="A22" s="81" t="s">
        <v>264</v>
      </c>
      <c r="B22" s="56">
        <v>1090</v>
      </c>
      <c r="C22" s="43">
        <v>25</v>
      </c>
      <c r="D22" s="123"/>
      <c r="E22" s="68"/>
      <c r="F22" s="40"/>
      <c r="G22" s="40"/>
    </row>
    <row r="23" spans="1:7" s="253" customFormat="1" ht="15.75">
      <c r="A23" s="81" t="s">
        <v>487</v>
      </c>
      <c r="B23" s="56">
        <v>1111</v>
      </c>
      <c r="C23" s="43">
        <v>40</v>
      </c>
      <c r="D23" s="123">
        <v>-40</v>
      </c>
      <c r="E23" s="68">
        <v>-40</v>
      </c>
      <c r="F23" s="40">
        <v>-40</v>
      </c>
      <c r="G23" s="40">
        <v>-40</v>
      </c>
    </row>
    <row r="24" spans="1:7" s="253" customFormat="1" ht="15.75">
      <c r="A24" s="81" t="s">
        <v>225</v>
      </c>
      <c r="B24" s="56">
        <v>1011</v>
      </c>
      <c r="C24" s="43">
        <v>150</v>
      </c>
      <c r="D24" s="123"/>
      <c r="E24" s="68"/>
      <c r="F24" s="40"/>
      <c r="G24" s="40"/>
    </row>
    <row r="25" spans="1:7" s="253" customFormat="1" ht="15.75">
      <c r="A25" s="81" t="s">
        <v>488</v>
      </c>
      <c r="B25" s="56">
        <v>1200</v>
      </c>
      <c r="C25" s="43">
        <v>70</v>
      </c>
      <c r="D25" s="123"/>
      <c r="E25" s="68"/>
      <c r="F25" s="40"/>
      <c r="G25" s="40"/>
    </row>
    <row r="26" spans="1:7" s="253" customFormat="1" ht="15.75">
      <c r="A26" s="81" t="s">
        <v>206</v>
      </c>
      <c r="B26" s="56">
        <v>1205</v>
      </c>
      <c r="C26" s="43">
        <v>150</v>
      </c>
      <c r="D26" s="123"/>
      <c r="E26" s="68"/>
      <c r="F26" s="40"/>
      <c r="G26" s="40"/>
    </row>
    <row r="27" spans="1:7" s="253" customFormat="1" ht="15.75">
      <c r="A27" s="81" t="s">
        <v>209</v>
      </c>
      <c r="B27" s="56">
        <v>1311</v>
      </c>
      <c r="C27" s="43">
        <v>100</v>
      </c>
      <c r="D27" s="123"/>
      <c r="E27" s="68"/>
      <c r="F27" s="40"/>
      <c r="G27" s="40"/>
    </row>
    <row r="28" spans="1:7" s="253" customFormat="1" ht="15.75">
      <c r="A28" s="81" t="s">
        <v>259</v>
      </c>
      <c r="B28" s="56">
        <v>1311</v>
      </c>
      <c r="C28" s="43"/>
      <c r="D28" s="123">
        <v>50</v>
      </c>
      <c r="E28" s="68">
        <v>50</v>
      </c>
      <c r="F28" s="40">
        <v>50</v>
      </c>
      <c r="G28" s="40">
        <v>50</v>
      </c>
    </row>
    <row r="29" spans="1:7" s="253" customFormat="1" ht="15.75">
      <c r="A29" s="81" t="s">
        <v>208</v>
      </c>
      <c r="B29" s="56">
        <v>1311</v>
      </c>
      <c r="C29" s="43"/>
      <c r="D29" s="123">
        <v>50</v>
      </c>
      <c r="E29" s="68">
        <v>50</v>
      </c>
      <c r="F29" s="40">
        <v>50</v>
      </c>
      <c r="G29" s="40">
        <v>50</v>
      </c>
    </row>
    <row r="30" spans="1:7" s="253" customFormat="1" ht="15.75">
      <c r="A30" s="81" t="s">
        <v>207</v>
      </c>
      <c r="B30" s="56">
        <v>1311</v>
      </c>
      <c r="C30" s="43"/>
      <c r="D30" s="123">
        <v>150</v>
      </c>
      <c r="E30" s="68">
        <v>150</v>
      </c>
      <c r="F30" s="40">
        <v>150</v>
      </c>
      <c r="G30" s="40">
        <v>150</v>
      </c>
    </row>
    <row r="31" spans="1:7" s="253" customFormat="1" ht="15.75">
      <c r="A31" s="81" t="s">
        <v>197</v>
      </c>
      <c r="B31" s="56">
        <v>1000</v>
      </c>
      <c r="C31" s="43">
        <v>520</v>
      </c>
      <c r="D31" s="123"/>
      <c r="E31" s="68"/>
      <c r="F31" s="40"/>
      <c r="G31" s="40"/>
    </row>
    <row r="32" spans="1:7" s="253" customFormat="1" ht="15.75">
      <c r="A32" s="81" t="s">
        <v>165</v>
      </c>
      <c r="B32" s="56" t="s">
        <v>33</v>
      </c>
      <c r="C32" s="43">
        <v>-25</v>
      </c>
      <c r="D32" s="123"/>
      <c r="E32" s="68"/>
      <c r="F32" s="40"/>
      <c r="G32" s="40"/>
    </row>
    <row r="33" spans="1:7" s="253" customFormat="1" ht="15.75">
      <c r="A33" s="81" t="s">
        <v>320</v>
      </c>
      <c r="B33" s="56">
        <v>1100</v>
      </c>
      <c r="C33" s="43">
        <v>-35</v>
      </c>
      <c r="D33" s="123"/>
      <c r="E33" s="68"/>
      <c r="F33" s="40"/>
      <c r="G33" s="40"/>
    </row>
    <row r="34" spans="1:7" s="253" customFormat="1" ht="15.75">
      <c r="A34" s="81" t="s">
        <v>330</v>
      </c>
      <c r="B34" s="56">
        <v>1110</v>
      </c>
      <c r="C34" s="43">
        <v>-175</v>
      </c>
      <c r="D34" s="123">
        <v>-525</v>
      </c>
      <c r="E34" s="68">
        <v>-525</v>
      </c>
      <c r="F34" s="40">
        <v>-525</v>
      </c>
      <c r="G34" s="40">
        <v>-525</v>
      </c>
    </row>
    <row r="35" spans="1:7" s="253" customFormat="1" ht="15.75">
      <c r="A35" s="81" t="s">
        <v>331</v>
      </c>
      <c r="B35" s="56">
        <v>1440</v>
      </c>
      <c r="C35" s="43">
        <v>-25</v>
      </c>
      <c r="D35" s="123">
        <v>-50</v>
      </c>
      <c r="E35" s="68">
        <v>-50</v>
      </c>
      <c r="F35" s="40">
        <v>-50</v>
      </c>
      <c r="G35" s="40">
        <v>-50</v>
      </c>
    </row>
    <row r="36" spans="1:7" s="253" customFormat="1" ht="15.75">
      <c r="A36" s="81" t="s">
        <v>396</v>
      </c>
      <c r="B36" s="56">
        <v>1450</v>
      </c>
      <c r="C36" s="43"/>
      <c r="D36" s="123"/>
      <c r="E36" s="68"/>
      <c r="F36" s="40"/>
      <c r="G36" s="40"/>
    </row>
    <row r="37" spans="1:7" s="253" customFormat="1" ht="15.75">
      <c r="A37" s="81" t="s">
        <v>353</v>
      </c>
      <c r="B37" s="56">
        <v>1000</v>
      </c>
      <c r="C37" s="43">
        <v>-50</v>
      </c>
      <c r="D37" s="123">
        <v>-50</v>
      </c>
      <c r="E37" s="68">
        <v>-50</v>
      </c>
      <c r="F37" s="40">
        <v>-50</v>
      </c>
      <c r="G37" s="40">
        <v>-50</v>
      </c>
    </row>
    <row r="38" spans="1:7" s="253" customFormat="1" ht="15.75">
      <c r="A38" s="81" t="s">
        <v>354</v>
      </c>
      <c r="B38" s="56">
        <v>1290</v>
      </c>
      <c r="C38" s="43">
        <v>-20</v>
      </c>
      <c r="D38" s="123">
        <v>-20</v>
      </c>
      <c r="E38" s="68">
        <v>-20</v>
      </c>
      <c r="F38" s="40">
        <v>-20</v>
      </c>
      <c r="G38" s="40">
        <v>-20</v>
      </c>
    </row>
    <row r="39" spans="1:7" s="253" customFormat="1" ht="15.75">
      <c r="A39" s="390" t="s">
        <v>355</v>
      </c>
      <c r="B39" s="56">
        <v>1900</v>
      </c>
      <c r="C39" s="43">
        <v>-150</v>
      </c>
      <c r="D39" s="207">
        <v>0</v>
      </c>
      <c r="E39" s="405">
        <v>0</v>
      </c>
      <c r="F39" s="385">
        <v>0</v>
      </c>
      <c r="G39" s="385">
        <v>0</v>
      </c>
    </row>
    <row r="40" spans="1:7" s="253" customFormat="1" ht="15.75">
      <c r="A40" s="390" t="s">
        <v>489</v>
      </c>
      <c r="B40" s="56">
        <v>1111</v>
      </c>
      <c r="C40" s="43"/>
      <c r="D40" s="207">
        <v>40</v>
      </c>
      <c r="E40" s="405">
        <v>40</v>
      </c>
      <c r="F40" s="385">
        <v>40</v>
      </c>
      <c r="G40" s="385">
        <v>40</v>
      </c>
    </row>
    <row r="41" spans="1:7" s="253" customFormat="1" ht="15.75">
      <c r="A41" s="390" t="s">
        <v>419</v>
      </c>
      <c r="B41" s="56">
        <v>1310</v>
      </c>
      <c r="C41" s="43"/>
      <c r="D41" s="207">
        <v>150</v>
      </c>
      <c r="E41" s="405">
        <v>150</v>
      </c>
      <c r="F41" s="385">
        <v>150</v>
      </c>
      <c r="G41" s="385">
        <v>150</v>
      </c>
    </row>
    <row r="42" spans="1:7" s="253" customFormat="1" ht="15.75">
      <c r="A42" s="390" t="s">
        <v>490</v>
      </c>
      <c r="B42" s="56">
        <v>1111</v>
      </c>
      <c r="C42" s="43"/>
      <c r="D42" s="207">
        <v>100</v>
      </c>
      <c r="E42" s="405">
        <v>100</v>
      </c>
      <c r="F42" s="385">
        <v>100</v>
      </c>
      <c r="G42" s="385">
        <v>100</v>
      </c>
    </row>
    <row r="43" spans="1:7" s="253" customFormat="1" ht="15.75">
      <c r="A43" s="81" t="s">
        <v>452</v>
      </c>
      <c r="B43" s="56" t="s">
        <v>448</v>
      </c>
      <c r="C43" s="43"/>
      <c r="D43" s="123">
        <v>217</v>
      </c>
      <c r="E43" s="68">
        <v>217</v>
      </c>
      <c r="F43" s="40">
        <v>217</v>
      </c>
      <c r="G43" s="40">
        <v>217</v>
      </c>
    </row>
    <row r="44" spans="1:7" s="253" customFormat="1" ht="15.75">
      <c r="A44" s="81" t="s">
        <v>195</v>
      </c>
      <c r="B44" s="56" t="s">
        <v>183</v>
      </c>
      <c r="C44" s="43">
        <v>-160</v>
      </c>
      <c r="D44" s="123"/>
      <c r="E44" s="68"/>
      <c r="F44" s="40"/>
      <c r="G44" s="40"/>
    </row>
    <row r="45" spans="1:7" s="253" customFormat="1" ht="15.75">
      <c r="A45" s="81" t="s">
        <v>196</v>
      </c>
      <c r="B45" s="56" t="s">
        <v>183</v>
      </c>
      <c r="C45" s="43">
        <v>-65</v>
      </c>
      <c r="D45" s="123"/>
      <c r="E45" s="68"/>
      <c r="F45" s="40"/>
      <c r="G45" s="40"/>
    </row>
    <row r="46" spans="1:7" s="253" customFormat="1" ht="15.75">
      <c r="A46" s="81" t="s">
        <v>492</v>
      </c>
      <c r="B46" s="56">
        <v>1000</v>
      </c>
      <c r="C46" s="43">
        <v>-250</v>
      </c>
      <c r="D46" s="123"/>
      <c r="E46" s="68"/>
      <c r="F46" s="40"/>
      <c r="G46" s="40"/>
    </row>
    <row r="47" spans="1:7" s="253" customFormat="1" ht="15.75">
      <c r="A47" s="81" t="s">
        <v>491</v>
      </c>
      <c r="B47" s="56">
        <v>1041</v>
      </c>
      <c r="C47" s="43">
        <v>-100</v>
      </c>
      <c r="D47" s="123"/>
      <c r="E47" s="68"/>
      <c r="F47" s="40"/>
      <c r="G47" s="40"/>
    </row>
    <row r="48" spans="1:7" s="253" customFormat="1" ht="15.75">
      <c r="A48" s="81" t="s">
        <v>178</v>
      </c>
      <c r="B48" s="56"/>
      <c r="C48" s="43">
        <v>-200</v>
      </c>
      <c r="D48" s="123"/>
      <c r="E48" s="68"/>
      <c r="F48" s="40"/>
      <c r="G48" s="40"/>
    </row>
    <row r="49" spans="1:7" s="253" customFormat="1" ht="15.75">
      <c r="A49" s="390" t="s">
        <v>509</v>
      </c>
      <c r="B49" s="412"/>
      <c r="C49" s="373"/>
      <c r="D49" s="207"/>
      <c r="E49" s="405">
        <v>-300</v>
      </c>
      <c r="F49" s="385">
        <v>-300</v>
      </c>
      <c r="G49" s="385">
        <v>-300</v>
      </c>
    </row>
    <row r="50" spans="1:7" s="253" customFormat="1" ht="15.75">
      <c r="A50" s="390" t="s">
        <v>425</v>
      </c>
      <c r="B50" s="56">
        <v>1090</v>
      </c>
      <c r="C50" s="43"/>
      <c r="D50" s="123">
        <v>-100</v>
      </c>
      <c r="E50" s="68">
        <v>-350</v>
      </c>
      <c r="F50" s="40">
        <v>-350</v>
      </c>
      <c r="G50" s="40">
        <v>-350</v>
      </c>
    </row>
    <row r="51" spans="1:7" s="253" customFormat="1" ht="15.75">
      <c r="A51" s="390" t="s">
        <v>424</v>
      </c>
      <c r="B51" s="56">
        <v>1090</v>
      </c>
      <c r="C51" s="43"/>
      <c r="D51" s="123">
        <v>-50</v>
      </c>
      <c r="E51" s="68">
        <v>-50</v>
      </c>
      <c r="F51" s="40">
        <v>-50</v>
      </c>
      <c r="G51" s="40">
        <v>-50</v>
      </c>
    </row>
    <row r="52" spans="1:7" ht="16.5" thickBot="1">
      <c r="A52" s="143" t="s">
        <v>51</v>
      </c>
      <c r="B52" s="42"/>
      <c r="C52" s="131">
        <f>SUM(C10:C51)</f>
        <v>2692</v>
      </c>
      <c r="D52" s="123"/>
      <c r="E52" s="74"/>
      <c r="F52" s="74"/>
      <c r="G52" s="74"/>
    </row>
    <row r="53" spans="1:7" ht="16.5" thickTop="1">
      <c r="A53" s="129"/>
      <c r="B53" s="42"/>
      <c r="C53" s="38"/>
      <c r="D53" s="123"/>
      <c r="E53" s="74"/>
      <c r="F53" s="74"/>
      <c r="G53" s="74"/>
    </row>
    <row r="54" spans="1:7" ht="15.75">
      <c r="A54" s="143" t="s">
        <v>52</v>
      </c>
      <c r="B54" s="42"/>
      <c r="C54" s="43"/>
      <c r="D54" s="123" t="s">
        <v>395</v>
      </c>
      <c r="E54" s="74"/>
      <c r="F54" s="74"/>
      <c r="G54" s="74"/>
    </row>
    <row r="55" spans="1:7" ht="15.75">
      <c r="A55" s="129" t="s">
        <v>173</v>
      </c>
      <c r="B55" s="42">
        <v>1090</v>
      </c>
      <c r="C55" s="43">
        <v>1750</v>
      </c>
      <c r="D55" s="207"/>
      <c r="E55" s="74"/>
      <c r="F55" s="74"/>
      <c r="G55" s="74"/>
    </row>
    <row r="56" spans="1:7" ht="15.75">
      <c r="A56" s="129" t="s">
        <v>329</v>
      </c>
      <c r="B56" s="42">
        <v>1092</v>
      </c>
      <c r="C56" s="43">
        <v>100</v>
      </c>
      <c r="D56" s="123"/>
      <c r="E56" s="244"/>
      <c r="F56" s="74"/>
      <c r="G56" s="74"/>
    </row>
    <row r="57" spans="1:7" ht="15.75">
      <c r="A57" s="129" t="s">
        <v>53</v>
      </c>
      <c r="B57" s="42">
        <v>1031</v>
      </c>
      <c r="C57" s="43"/>
      <c r="D57" s="123"/>
      <c r="E57" s="74"/>
      <c r="F57" s="74">
        <v>500</v>
      </c>
      <c r="G57" s="74"/>
    </row>
    <row r="58" spans="1:7" ht="15.75">
      <c r="A58" s="129" t="s">
        <v>318</v>
      </c>
      <c r="B58" s="42">
        <v>1091</v>
      </c>
      <c r="C58" s="43">
        <v>300</v>
      </c>
      <c r="D58" s="123">
        <v>300</v>
      </c>
      <c r="E58" s="74">
        <v>300</v>
      </c>
      <c r="F58" s="74">
        <v>300</v>
      </c>
      <c r="G58" s="74">
        <v>300</v>
      </c>
    </row>
    <row r="59" spans="1:7" ht="15.75">
      <c r="A59" s="387" t="s">
        <v>460</v>
      </c>
      <c r="B59" s="42">
        <v>1090</v>
      </c>
      <c r="C59" s="43"/>
      <c r="D59" s="207">
        <v>210</v>
      </c>
      <c r="E59" s="74"/>
      <c r="F59" s="74"/>
      <c r="G59" s="74"/>
    </row>
    <row r="60" spans="1:7" ht="15.75">
      <c r="A60" s="387" t="s">
        <v>423</v>
      </c>
      <c r="B60" s="42">
        <v>1010</v>
      </c>
      <c r="C60" s="43"/>
      <c r="D60" s="207">
        <v>100</v>
      </c>
      <c r="E60" s="74"/>
      <c r="F60" s="74"/>
      <c r="G60" s="74"/>
    </row>
    <row r="61" spans="1:7" ht="15.75">
      <c r="A61" s="129" t="s">
        <v>422</v>
      </c>
      <c r="B61" s="42">
        <v>1031</v>
      </c>
      <c r="C61" s="43"/>
      <c r="D61" s="123">
        <v>600</v>
      </c>
      <c r="E61" s="74"/>
      <c r="F61" s="74"/>
      <c r="G61" s="74"/>
    </row>
    <row r="62" spans="1:7" ht="15.75">
      <c r="A62" s="129" t="s">
        <v>323</v>
      </c>
      <c r="B62" s="42">
        <v>1096</v>
      </c>
      <c r="C62" s="43">
        <v>500</v>
      </c>
      <c r="D62" s="123"/>
      <c r="E62" s="74"/>
      <c r="F62" s="74"/>
      <c r="G62" s="74"/>
    </row>
    <row r="63" spans="1:7" ht="16.5" thickBot="1">
      <c r="A63" s="84" t="s">
        <v>54</v>
      </c>
      <c r="B63" s="42"/>
      <c r="C63" s="131">
        <f>SUM(C54:C62)</f>
        <v>2650</v>
      </c>
      <c r="D63" s="123"/>
      <c r="E63" s="74"/>
      <c r="F63" s="74"/>
      <c r="G63" s="74"/>
    </row>
    <row r="64" spans="1:7" ht="17.25" thickBot="1" thickTop="1">
      <c r="A64" s="81"/>
      <c r="B64" s="117"/>
      <c r="C64" s="43"/>
      <c r="D64" s="123"/>
      <c r="E64" s="68"/>
      <c r="F64" s="40"/>
      <c r="G64" s="40"/>
    </row>
    <row r="65" spans="1:7" ht="16.5" thickBot="1">
      <c r="A65" s="101" t="s">
        <v>55</v>
      </c>
      <c r="B65" s="102"/>
      <c r="C65" s="230">
        <f>+C7+C52+C63+C8</f>
        <v>47695</v>
      </c>
      <c r="D65" s="141">
        <f>SUM(D7:D64)</f>
        <v>45847</v>
      </c>
      <c r="E65" s="105">
        <f>SUM(E7:E64)</f>
        <v>44087</v>
      </c>
      <c r="F65" s="105">
        <f>SUM(F7:F64)</f>
        <v>44587</v>
      </c>
      <c r="G65" s="105">
        <f>SUM(G7:G64)</f>
        <v>44087</v>
      </c>
    </row>
    <row r="71" ht="12.75">
      <c r="E71" s="238"/>
    </row>
  </sheetData>
  <printOptions/>
  <pageMargins left="0.7874015748031497" right="0.7874015748031497" top="0.5905511811023623" bottom="0.7874015748031497" header="0.5118110236220472" footer="0.5118110236220472"/>
  <pageSetup fitToHeight="0" fitToWidth="1" horizontalDpi="600" verticalDpi="600" orientation="portrait" paperSize="9" scale="78" r:id="rId1"/>
  <rowBreaks count="1" manualBreakCount="1">
    <brk id="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6">
      <selection activeCell="C23" sqref="C23"/>
    </sheetView>
  </sheetViews>
  <sheetFormatPr defaultColWidth="11.421875" defaultRowHeight="12.75"/>
  <cols>
    <col min="1" max="1" width="38.7109375" style="1" customWidth="1"/>
    <col min="2" max="2" width="11.28125" style="2" customWidth="1"/>
    <col min="3" max="3" width="13.00390625" style="3" customWidth="1"/>
    <col min="4" max="7" width="11.7109375" style="3" customWidth="1"/>
    <col min="8" max="16384" width="9.8515625" style="1" customWidth="1"/>
  </cols>
  <sheetData>
    <row r="1" ht="15">
      <c r="G1" s="5"/>
    </row>
    <row r="2" spans="1:7" ht="26.25" thickBot="1">
      <c r="A2" s="109" t="s">
        <v>39</v>
      </c>
      <c r="B2" s="6"/>
      <c r="C2" s="7"/>
      <c r="D2" s="7"/>
      <c r="E2" s="7"/>
      <c r="F2" s="8"/>
      <c r="G2" s="9" t="s">
        <v>1</v>
      </c>
    </row>
    <row r="3" spans="1:7" ht="18.75" thickTop="1">
      <c r="A3" s="10"/>
      <c r="B3" s="11"/>
      <c r="C3" s="12"/>
      <c r="D3" s="12"/>
      <c r="E3" s="12"/>
      <c r="F3" s="12"/>
      <c r="G3" s="12"/>
    </row>
    <row r="4" spans="1:7" ht="22.5">
      <c r="A4" s="13"/>
      <c r="B4" s="14"/>
      <c r="C4" s="16" t="s">
        <v>46</v>
      </c>
      <c r="D4" s="113"/>
      <c r="E4" s="18" t="s">
        <v>3</v>
      </c>
      <c r="F4" s="19"/>
      <c r="G4" s="20"/>
    </row>
    <row r="5" spans="1:7" ht="18.75">
      <c r="A5" s="21"/>
      <c r="B5" s="22"/>
      <c r="C5" s="24" t="s">
        <v>47</v>
      </c>
      <c r="D5" s="114" t="s">
        <v>6</v>
      </c>
      <c r="E5" s="26"/>
      <c r="F5" s="27"/>
      <c r="G5" s="28"/>
    </row>
    <row r="6" spans="1:7" ht="20.25">
      <c r="A6" s="29" t="s">
        <v>7</v>
      </c>
      <c r="B6" s="30" t="s">
        <v>8</v>
      </c>
      <c r="C6" s="115">
        <v>2010</v>
      </c>
      <c r="D6" s="116">
        <v>2011</v>
      </c>
      <c r="E6" s="34">
        <v>2012</v>
      </c>
      <c r="F6" s="35">
        <v>2013</v>
      </c>
      <c r="G6" s="35">
        <v>2014</v>
      </c>
    </row>
    <row r="7" spans="1:7" ht="15.75">
      <c r="A7" s="36" t="s">
        <v>48</v>
      </c>
      <c r="B7" s="56">
        <v>1150</v>
      </c>
      <c r="C7" s="147">
        <v>5497</v>
      </c>
      <c r="D7" s="148">
        <f>+C58</f>
        <v>5974</v>
      </c>
      <c r="E7" s="121">
        <f>+D7</f>
        <v>5974</v>
      </c>
      <c r="F7" s="121">
        <f>+D7</f>
        <v>5974</v>
      </c>
      <c r="G7" s="121">
        <f>+D7</f>
        <v>5974</v>
      </c>
    </row>
    <row r="8" spans="1:7" ht="15.75">
      <c r="A8" s="81" t="s">
        <v>391</v>
      </c>
      <c r="B8" s="56">
        <v>1150</v>
      </c>
      <c r="C8" s="147">
        <v>-75</v>
      </c>
      <c r="D8" s="149">
        <f>-C23</f>
        <v>-280</v>
      </c>
      <c r="E8" s="40">
        <f>-C23</f>
        <v>-280</v>
      </c>
      <c r="F8" s="40">
        <f>-C23</f>
        <v>-280</v>
      </c>
      <c r="G8" s="40">
        <f>-C23</f>
        <v>-280</v>
      </c>
    </row>
    <row r="9" spans="1:7" ht="15.75">
      <c r="A9" s="81"/>
      <c r="B9" s="56"/>
      <c r="C9" s="147"/>
      <c r="D9" s="149"/>
      <c r="E9" s="40"/>
      <c r="F9" s="40"/>
      <c r="G9" s="40"/>
    </row>
    <row r="10" spans="1:7" ht="15.75">
      <c r="A10" s="36" t="s">
        <v>49</v>
      </c>
      <c r="B10" s="56"/>
      <c r="C10" s="147"/>
      <c r="D10" s="148"/>
      <c r="E10" s="121"/>
      <c r="F10" s="121"/>
      <c r="G10" s="121"/>
    </row>
    <row r="11" spans="1:7" ht="15.75">
      <c r="A11" s="81" t="s">
        <v>185</v>
      </c>
      <c r="B11" s="56">
        <v>1150</v>
      </c>
      <c r="C11" s="38">
        <v>58</v>
      </c>
      <c r="D11" s="149"/>
      <c r="E11" s="40"/>
      <c r="F11" s="40"/>
      <c r="G11" s="40"/>
    </row>
    <row r="12" spans="1:7" ht="15.75">
      <c r="A12" s="81" t="s">
        <v>186</v>
      </c>
      <c r="B12" s="56">
        <v>1150</v>
      </c>
      <c r="C12" s="38">
        <v>45</v>
      </c>
      <c r="D12" s="149"/>
      <c r="E12" s="40"/>
      <c r="F12" s="40"/>
      <c r="G12" s="40"/>
    </row>
    <row r="13" spans="1:7" ht="15.75">
      <c r="A13" s="81" t="s">
        <v>157</v>
      </c>
      <c r="B13" s="56">
        <v>1150</v>
      </c>
      <c r="C13" s="38">
        <v>183</v>
      </c>
      <c r="D13" s="149"/>
      <c r="E13" s="40"/>
      <c r="F13" s="40"/>
      <c r="G13" s="40"/>
    </row>
    <row r="14" spans="1:7" ht="15.75">
      <c r="A14" s="81" t="s">
        <v>332</v>
      </c>
      <c r="B14" s="56">
        <v>1150</v>
      </c>
      <c r="C14" s="38">
        <v>-30</v>
      </c>
      <c r="D14" s="149">
        <v>-175</v>
      </c>
      <c r="E14" s="40">
        <v>-175</v>
      </c>
      <c r="F14" s="40">
        <v>-175</v>
      </c>
      <c r="G14" s="40">
        <v>-175</v>
      </c>
    </row>
    <row r="15" spans="1:7" ht="15.75">
      <c r="A15" s="81" t="s">
        <v>161</v>
      </c>
      <c r="B15" s="56">
        <v>1150</v>
      </c>
      <c r="C15" s="38">
        <v>16</v>
      </c>
      <c r="D15" s="149">
        <v>44</v>
      </c>
      <c r="E15" s="40">
        <v>44</v>
      </c>
      <c r="F15" s="40">
        <v>44</v>
      </c>
      <c r="G15" s="40">
        <v>44</v>
      </c>
    </row>
    <row r="16" spans="1:7" s="154" customFormat="1" ht="16.5" thickBot="1">
      <c r="A16" s="150" t="s">
        <v>58</v>
      </c>
      <c r="B16" s="172"/>
      <c r="C16" s="131">
        <f>SUM(C10:C15)</f>
        <v>272</v>
      </c>
      <c r="D16" s="152"/>
      <c r="E16" s="153"/>
      <c r="F16" s="153"/>
      <c r="G16" s="153"/>
    </row>
    <row r="17" spans="1:7" s="154" customFormat="1" ht="16.5" thickTop="1">
      <c r="A17" s="150"/>
      <c r="B17" s="172"/>
      <c r="C17" s="187"/>
      <c r="D17" s="152"/>
      <c r="E17" s="153"/>
      <c r="F17" s="153"/>
      <c r="G17" s="153"/>
    </row>
    <row r="18" spans="1:7" ht="15.75">
      <c r="A18" s="155"/>
      <c r="B18" s="266"/>
      <c r="C18" s="45"/>
      <c r="D18" s="130"/>
      <c r="E18" s="74"/>
      <c r="F18" s="74"/>
      <c r="G18" s="74"/>
    </row>
    <row r="19" spans="1:7" ht="15.75">
      <c r="A19" s="84" t="s">
        <v>52</v>
      </c>
      <c r="B19" s="266"/>
      <c r="C19" s="45"/>
      <c r="D19" s="130"/>
      <c r="E19" s="74"/>
      <c r="F19" s="74"/>
      <c r="G19" s="74"/>
    </row>
    <row r="20" spans="1:7" ht="15.75">
      <c r="A20" s="72" t="s">
        <v>324</v>
      </c>
      <c r="B20" s="42">
        <v>1150</v>
      </c>
      <c r="C20" s="43">
        <v>180</v>
      </c>
      <c r="D20" s="130"/>
      <c r="E20" s="74"/>
      <c r="F20" s="74"/>
      <c r="G20" s="74"/>
    </row>
    <row r="21" spans="1:7" ht="15.75">
      <c r="A21" s="72" t="s">
        <v>325</v>
      </c>
      <c r="B21" s="42">
        <v>1150</v>
      </c>
      <c r="C21" s="43">
        <v>100</v>
      </c>
      <c r="D21" s="130">
        <v>100</v>
      </c>
      <c r="E21" s="74">
        <v>100</v>
      </c>
      <c r="F21" s="74"/>
      <c r="G21" s="74"/>
    </row>
    <row r="22" spans="1:7" ht="15.75">
      <c r="A22" s="72" t="s">
        <v>421</v>
      </c>
      <c r="B22" s="42">
        <v>1150</v>
      </c>
      <c r="C22" s="43"/>
      <c r="D22" s="130">
        <v>50</v>
      </c>
      <c r="E22" s="74"/>
      <c r="F22" s="74"/>
      <c r="G22" s="74"/>
    </row>
    <row r="23" spans="1:7" s="154" customFormat="1" ht="16.5" thickBot="1">
      <c r="A23" s="84" t="s">
        <v>59</v>
      </c>
      <c r="B23" s="172"/>
      <c r="C23" s="131">
        <f>SUM(C19:C22)</f>
        <v>280</v>
      </c>
      <c r="D23" s="152"/>
      <c r="E23" s="153"/>
      <c r="F23" s="153"/>
      <c r="G23" s="153"/>
    </row>
    <row r="24" spans="1:7" ht="16.5" thickTop="1">
      <c r="A24" s="232"/>
      <c r="B24" s="266"/>
      <c r="C24" s="156"/>
      <c r="D24" s="130"/>
      <c r="E24" s="74"/>
      <c r="F24" s="74"/>
      <c r="G24" s="74"/>
    </row>
    <row r="25" spans="1:7" ht="15.75">
      <c r="A25" s="232"/>
      <c r="B25" s="266"/>
      <c r="C25" s="45"/>
      <c r="D25" s="130"/>
      <c r="E25" s="74"/>
      <c r="F25" s="74"/>
      <c r="G25" s="74"/>
    </row>
    <row r="26" spans="1:7" ht="15.75">
      <c r="A26" s="232"/>
      <c r="B26" s="266"/>
      <c r="C26" s="45"/>
      <c r="D26" s="130"/>
      <c r="E26" s="74"/>
      <c r="F26" s="74"/>
      <c r="G26" s="74"/>
    </row>
    <row r="27" spans="1:7" ht="15.75">
      <c r="A27" s="232"/>
      <c r="B27" s="266"/>
      <c r="C27" s="45"/>
      <c r="D27" s="130"/>
      <c r="E27" s="74"/>
      <c r="F27" s="74"/>
      <c r="G27" s="74"/>
    </row>
    <row r="28" spans="1:7" ht="15.75">
      <c r="A28" s="232"/>
      <c r="B28" s="266"/>
      <c r="C28" s="45"/>
      <c r="D28" s="130"/>
      <c r="E28" s="74"/>
      <c r="F28" s="74"/>
      <c r="G28" s="74"/>
    </row>
    <row r="29" spans="1:7" ht="15.75">
      <c r="A29" s="232"/>
      <c r="B29" s="266"/>
      <c r="C29" s="45"/>
      <c r="D29" s="130"/>
      <c r="E29" s="74"/>
      <c r="F29" s="74"/>
      <c r="G29" s="74"/>
    </row>
    <row r="30" spans="1:7" ht="15.75">
      <c r="A30" s="232"/>
      <c r="B30" s="266"/>
      <c r="C30" s="45"/>
      <c r="D30" s="130"/>
      <c r="E30" s="74"/>
      <c r="F30" s="74"/>
      <c r="G30" s="74"/>
    </row>
    <row r="31" spans="1:7" ht="15.75">
      <c r="A31" s="232"/>
      <c r="B31" s="266"/>
      <c r="C31" s="45"/>
      <c r="D31" s="130"/>
      <c r="E31" s="74"/>
      <c r="F31" s="74"/>
      <c r="G31" s="74"/>
    </row>
    <row r="32" spans="1:7" ht="15.75">
      <c r="A32" s="232"/>
      <c r="B32" s="266"/>
      <c r="C32" s="45"/>
      <c r="D32" s="130"/>
      <c r="E32" s="74"/>
      <c r="F32" s="74"/>
      <c r="G32" s="74"/>
    </row>
    <row r="33" spans="1:7" ht="15.75">
      <c r="A33" s="232"/>
      <c r="B33" s="266"/>
      <c r="C33" s="45"/>
      <c r="D33" s="130"/>
      <c r="E33" s="74"/>
      <c r="F33" s="74"/>
      <c r="G33" s="74"/>
    </row>
    <row r="34" spans="1:7" ht="15.75">
      <c r="A34" s="232"/>
      <c r="B34" s="266"/>
      <c r="C34" s="45"/>
      <c r="D34" s="130"/>
      <c r="E34" s="74"/>
      <c r="F34" s="74"/>
      <c r="G34" s="74"/>
    </row>
    <row r="35" spans="1:7" ht="15.75">
      <c r="A35" s="232"/>
      <c r="B35" s="266"/>
      <c r="C35" s="45"/>
      <c r="D35" s="130"/>
      <c r="E35" s="74"/>
      <c r="F35" s="74"/>
      <c r="G35" s="74"/>
    </row>
    <row r="36" spans="1:7" ht="15.75">
      <c r="A36" s="232"/>
      <c r="B36" s="266"/>
      <c r="C36" s="45"/>
      <c r="D36" s="130"/>
      <c r="E36" s="74"/>
      <c r="F36" s="74"/>
      <c r="G36" s="74"/>
    </row>
    <row r="37" spans="1:7" ht="15.75">
      <c r="A37" s="232"/>
      <c r="B37" s="266"/>
      <c r="C37" s="45"/>
      <c r="D37" s="130"/>
      <c r="E37" s="74"/>
      <c r="F37" s="74"/>
      <c r="G37" s="74"/>
    </row>
    <row r="38" spans="1:7" ht="15.75">
      <c r="A38" s="232"/>
      <c r="B38" s="266"/>
      <c r="C38" s="45"/>
      <c r="D38" s="130"/>
      <c r="E38" s="74"/>
      <c r="F38" s="74"/>
      <c r="G38" s="74"/>
    </row>
    <row r="39" spans="1:7" ht="15.75">
      <c r="A39" s="232"/>
      <c r="B39" s="266"/>
      <c r="C39" s="45"/>
      <c r="D39" s="130"/>
      <c r="E39" s="74"/>
      <c r="F39" s="74"/>
      <c r="G39" s="74"/>
    </row>
    <row r="40" spans="1:7" ht="15.75">
      <c r="A40" s="232"/>
      <c r="B40" s="266"/>
      <c r="C40" s="45"/>
      <c r="D40" s="130"/>
      <c r="E40" s="74"/>
      <c r="F40" s="74"/>
      <c r="G40" s="74"/>
    </row>
    <row r="41" spans="1:7" ht="15.75">
      <c r="A41" s="232"/>
      <c r="B41" s="266"/>
      <c r="C41" s="45"/>
      <c r="D41" s="130"/>
      <c r="E41" s="74"/>
      <c r="F41" s="74"/>
      <c r="G41" s="74"/>
    </row>
    <row r="42" spans="1:7" ht="15.75">
      <c r="A42" s="232"/>
      <c r="B42" s="266"/>
      <c r="C42" s="45"/>
      <c r="D42" s="130"/>
      <c r="E42" s="74"/>
      <c r="F42" s="74"/>
      <c r="G42" s="74"/>
    </row>
    <row r="43" spans="1:7" ht="15.75">
      <c r="A43" s="232"/>
      <c r="B43" s="266"/>
      <c r="C43" s="45"/>
      <c r="D43" s="130"/>
      <c r="E43" s="74"/>
      <c r="F43" s="74"/>
      <c r="G43" s="74"/>
    </row>
    <row r="44" spans="1:7" ht="15.75">
      <c r="A44" s="232"/>
      <c r="B44" s="266"/>
      <c r="C44" s="45"/>
      <c r="D44" s="130"/>
      <c r="E44" s="74"/>
      <c r="F44" s="74"/>
      <c r="G44" s="74"/>
    </row>
    <row r="45" spans="1:7" ht="15.75">
      <c r="A45" s="232"/>
      <c r="B45" s="266"/>
      <c r="C45" s="45"/>
      <c r="D45" s="130"/>
      <c r="E45" s="74"/>
      <c r="F45" s="74"/>
      <c r="G45" s="74"/>
    </row>
    <row r="46" spans="1:7" ht="15.75">
      <c r="A46" s="232"/>
      <c r="B46" s="266"/>
      <c r="C46" s="45"/>
      <c r="D46" s="130"/>
      <c r="E46" s="74"/>
      <c r="F46" s="74"/>
      <c r="G46" s="74"/>
    </row>
    <row r="47" spans="1:7" ht="15.75">
      <c r="A47" s="232"/>
      <c r="B47" s="266"/>
      <c r="C47" s="45"/>
      <c r="D47" s="130"/>
      <c r="E47" s="74"/>
      <c r="F47" s="74"/>
      <c r="G47" s="74"/>
    </row>
    <row r="48" spans="1:7" ht="15.75">
      <c r="A48" s="232"/>
      <c r="B48" s="266"/>
      <c r="C48" s="45"/>
      <c r="D48" s="130"/>
      <c r="E48" s="74"/>
      <c r="F48" s="74"/>
      <c r="G48" s="74"/>
    </row>
    <row r="49" spans="1:7" ht="15.75">
      <c r="A49" s="232"/>
      <c r="B49" s="266"/>
      <c r="C49" s="45"/>
      <c r="D49" s="130"/>
      <c r="E49" s="74"/>
      <c r="F49" s="74"/>
      <c r="G49" s="74"/>
    </row>
    <row r="50" spans="1:7" ht="15.75">
      <c r="A50" s="232"/>
      <c r="B50" s="266"/>
      <c r="C50" s="45"/>
      <c r="D50" s="130"/>
      <c r="E50" s="74"/>
      <c r="F50" s="74"/>
      <c r="G50" s="74"/>
    </row>
    <row r="51" spans="1:7" ht="15.75">
      <c r="A51" s="232"/>
      <c r="B51" s="266"/>
      <c r="C51" s="45"/>
      <c r="D51" s="130"/>
      <c r="E51" s="74"/>
      <c r="F51" s="74"/>
      <c r="G51" s="74"/>
    </row>
    <row r="52" spans="1:7" ht="15.75">
      <c r="A52" s="232"/>
      <c r="B52" s="266"/>
      <c r="C52" s="45"/>
      <c r="D52" s="130"/>
      <c r="E52" s="74"/>
      <c r="F52" s="74"/>
      <c r="G52" s="74"/>
    </row>
    <row r="53" spans="1:7" ht="15.75">
      <c r="A53" s="233"/>
      <c r="B53" s="266"/>
      <c r="C53" s="45"/>
      <c r="D53" s="130"/>
      <c r="E53" s="74"/>
      <c r="F53" s="74"/>
      <c r="G53" s="74"/>
    </row>
    <row r="54" spans="1:7" ht="15.75">
      <c r="A54" s="234"/>
      <c r="B54" s="42"/>
      <c r="C54" s="43"/>
      <c r="D54" s="130"/>
      <c r="E54" s="82"/>
      <c r="F54" s="74"/>
      <c r="G54" s="74"/>
    </row>
    <row r="55" spans="1:7" ht="15.75">
      <c r="A55" s="234"/>
      <c r="B55" s="42"/>
      <c r="C55" s="43"/>
      <c r="D55" s="130"/>
      <c r="E55" s="82"/>
      <c r="F55" s="74"/>
      <c r="G55" s="74"/>
    </row>
    <row r="56" spans="1:7" ht="15.75">
      <c r="A56" s="234"/>
      <c r="B56" s="42"/>
      <c r="C56" s="43"/>
      <c r="D56" s="130"/>
      <c r="E56" s="82"/>
      <c r="F56" s="74"/>
      <c r="G56" s="74"/>
    </row>
    <row r="57" spans="1:7" ht="16.5" thickBot="1">
      <c r="A57" s="235"/>
      <c r="B57" s="47"/>
      <c r="C57" s="48"/>
      <c r="D57" s="135"/>
      <c r="E57" s="76"/>
      <c r="F57" s="76"/>
      <c r="G57" s="136"/>
    </row>
    <row r="58" spans="1:7" ht="16.5" thickBot="1">
      <c r="A58" s="137" t="s">
        <v>55</v>
      </c>
      <c r="B58" s="138"/>
      <c r="C58" s="140">
        <f>+C7+C16+C23+C8</f>
        <v>5974</v>
      </c>
      <c r="D58" s="158">
        <f>SUM(D7:D57)</f>
        <v>5713</v>
      </c>
      <c r="E58" s="142">
        <f>SUM(E7:E57)</f>
        <v>5663</v>
      </c>
      <c r="F58" s="142">
        <f>SUM(F7:F57)</f>
        <v>5563</v>
      </c>
      <c r="G58" s="142">
        <f>SUM(G7:G57)</f>
        <v>5563</v>
      </c>
    </row>
  </sheetData>
  <printOptions/>
  <pageMargins left="0.7874015748031497" right="0.7874015748031497" top="0.5905511811023623" bottom="0.7874015748031497" header="0.5118110236220472" footer="0.5118110236220472"/>
  <pageSetup fitToHeight="0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 topLeftCell="A19">
      <selection activeCell="C28" sqref="C28"/>
    </sheetView>
  </sheetViews>
  <sheetFormatPr defaultColWidth="11.421875" defaultRowHeight="12.75"/>
  <cols>
    <col min="1" max="1" width="38.7109375" style="1" customWidth="1"/>
    <col min="2" max="2" width="11.28125" style="108" customWidth="1"/>
    <col min="3" max="3" width="13.00390625" style="3" customWidth="1"/>
    <col min="4" max="7" width="11.7109375" style="3" customWidth="1"/>
    <col min="8" max="16384" width="9.8515625" style="1" customWidth="1"/>
  </cols>
  <sheetData>
    <row r="1" ht="15">
      <c r="G1" s="5"/>
    </row>
    <row r="2" spans="1:7" ht="26.25" thickBot="1">
      <c r="A2" s="109" t="s">
        <v>56</v>
      </c>
      <c r="B2" s="110"/>
      <c r="C2" s="7"/>
      <c r="D2" s="7"/>
      <c r="E2" s="7"/>
      <c r="F2" s="8"/>
      <c r="G2" s="9" t="s">
        <v>1</v>
      </c>
    </row>
    <row r="3" spans="1:7" ht="18.75" thickTop="1">
      <c r="A3" s="10"/>
      <c r="B3" s="111"/>
      <c r="C3" s="12"/>
      <c r="D3" s="12"/>
      <c r="E3" s="12"/>
      <c r="F3" s="12"/>
      <c r="G3" s="12"/>
    </row>
    <row r="4" spans="1:7" ht="22.5">
      <c r="A4" s="13"/>
      <c r="B4" s="112"/>
      <c r="C4" s="16" t="s">
        <v>46</v>
      </c>
      <c r="D4" s="113"/>
      <c r="E4" s="18" t="s">
        <v>3</v>
      </c>
      <c r="F4" s="19"/>
      <c r="G4" s="20"/>
    </row>
    <row r="5" spans="1:7" ht="18.75">
      <c r="A5" s="21"/>
      <c r="B5" s="22"/>
      <c r="C5" s="24" t="s">
        <v>47</v>
      </c>
      <c r="D5" s="114" t="s">
        <v>6</v>
      </c>
      <c r="E5" s="26"/>
      <c r="F5" s="27"/>
      <c r="G5" s="28"/>
    </row>
    <row r="6" spans="1:7" ht="20.25">
      <c r="A6" s="29" t="s">
        <v>7</v>
      </c>
      <c r="B6" s="30" t="s">
        <v>8</v>
      </c>
      <c r="C6" s="115">
        <v>2010</v>
      </c>
      <c r="D6" s="116">
        <v>2011</v>
      </c>
      <c r="E6" s="34">
        <v>2012</v>
      </c>
      <c r="F6" s="35">
        <v>2013</v>
      </c>
      <c r="G6" s="35">
        <v>2014</v>
      </c>
    </row>
    <row r="7" spans="1:7" ht="15.75">
      <c r="A7" s="36" t="s">
        <v>48</v>
      </c>
      <c r="B7" s="117"/>
      <c r="C7" s="118">
        <v>3876</v>
      </c>
      <c r="D7" s="119">
        <f>+C58</f>
        <v>-10176</v>
      </c>
      <c r="E7" s="120">
        <f>D7</f>
        <v>-10176</v>
      </c>
      <c r="F7" s="121">
        <f>E7</f>
        <v>-10176</v>
      </c>
      <c r="G7" s="121">
        <f>F7</f>
        <v>-10176</v>
      </c>
    </row>
    <row r="8" spans="1:7" ht="15.75">
      <c r="A8" s="81" t="s">
        <v>391</v>
      </c>
      <c r="B8" s="117"/>
      <c r="C8" s="122">
        <v>25250</v>
      </c>
      <c r="D8" s="127">
        <f>-C32</f>
        <v>38800</v>
      </c>
      <c r="E8" s="68">
        <f>-C32</f>
        <v>38800</v>
      </c>
      <c r="F8" s="40">
        <f>-C32</f>
        <v>38800</v>
      </c>
      <c r="G8" s="40">
        <f>-C32</f>
        <v>38800</v>
      </c>
    </row>
    <row r="9" spans="1:7" ht="15.75">
      <c r="A9" s="36"/>
      <c r="B9" s="117"/>
      <c r="C9" s="122"/>
      <c r="D9" s="127"/>
      <c r="E9" s="124"/>
      <c r="F9" s="121"/>
      <c r="G9" s="121"/>
    </row>
    <row r="10" spans="1:7" ht="15.75">
      <c r="A10" s="36" t="s">
        <v>57</v>
      </c>
      <c r="B10" s="278"/>
      <c r="C10" s="281"/>
      <c r="D10" s="277"/>
      <c r="E10" s="280"/>
      <c r="F10" s="279"/>
      <c r="G10" s="279"/>
    </row>
    <row r="11" spans="1:7" ht="15.75">
      <c r="A11" s="81" t="s">
        <v>160</v>
      </c>
      <c r="B11" s="56"/>
      <c r="C11" s="145">
        <v>-130</v>
      </c>
      <c r="D11" s="130"/>
      <c r="E11" s="68"/>
      <c r="F11" s="40"/>
      <c r="G11" s="40"/>
    </row>
    <row r="12" spans="1:7" ht="15.75">
      <c r="A12" s="81" t="s">
        <v>198</v>
      </c>
      <c r="B12" s="56">
        <v>7430</v>
      </c>
      <c r="C12" s="145">
        <v>-250</v>
      </c>
      <c r="D12" s="130"/>
      <c r="E12" s="68"/>
      <c r="F12" s="40"/>
      <c r="G12" s="40"/>
    </row>
    <row r="13" spans="1:7" ht="15.75">
      <c r="A13" s="390" t="s">
        <v>461</v>
      </c>
      <c r="B13" s="56">
        <v>7100</v>
      </c>
      <c r="C13" s="282"/>
      <c r="D13" s="406">
        <v>-350</v>
      </c>
      <c r="E13" s="405">
        <v>-700</v>
      </c>
      <c r="F13" s="385">
        <v>-700</v>
      </c>
      <c r="G13" s="385">
        <v>-700</v>
      </c>
    </row>
    <row r="14" spans="1:7" ht="15.75">
      <c r="A14" s="81" t="s">
        <v>315</v>
      </c>
      <c r="B14" s="56">
        <v>7100</v>
      </c>
      <c r="C14" s="282">
        <v>150</v>
      </c>
      <c r="D14" s="130">
        <v>-305</v>
      </c>
      <c r="E14" s="68">
        <v>-305</v>
      </c>
      <c r="F14" s="40">
        <v>-305</v>
      </c>
      <c r="G14" s="40">
        <v>-305</v>
      </c>
    </row>
    <row r="15" spans="1:7" s="252" customFormat="1" ht="15.75">
      <c r="A15" s="388" t="s">
        <v>267</v>
      </c>
      <c r="B15" s="211">
        <v>7490</v>
      </c>
      <c r="C15" s="43">
        <f>13035-8850+57-289-55-840-150-110</f>
        <v>2798</v>
      </c>
      <c r="D15" s="406">
        <f>7000-8907+97-289+8200+599</f>
        <v>6700</v>
      </c>
      <c r="E15" s="405">
        <f>+D15</f>
        <v>6700</v>
      </c>
      <c r="F15" s="385">
        <f>+D15</f>
        <v>6700</v>
      </c>
      <c r="G15" s="385">
        <f>+D15</f>
        <v>6700</v>
      </c>
    </row>
    <row r="16" spans="1:7" s="252" customFormat="1" ht="15.75">
      <c r="A16" s="388" t="s">
        <v>469</v>
      </c>
      <c r="B16" s="243">
        <v>7430</v>
      </c>
      <c r="C16" s="43">
        <v>-2970</v>
      </c>
      <c r="D16" s="207">
        <v>3000</v>
      </c>
      <c r="E16" s="405">
        <v>3000</v>
      </c>
      <c r="F16" s="405">
        <v>3000</v>
      </c>
      <c r="G16" s="405">
        <v>3000</v>
      </c>
    </row>
    <row r="17" spans="1:7" s="252" customFormat="1" ht="15.75">
      <c r="A17" s="388" t="s">
        <v>447</v>
      </c>
      <c r="B17" s="243">
        <v>7430</v>
      </c>
      <c r="C17" s="399"/>
      <c r="D17" s="130">
        <v>-3476</v>
      </c>
      <c r="E17" s="68">
        <v>-3476</v>
      </c>
      <c r="F17" s="68">
        <v>-3476</v>
      </c>
      <c r="G17" s="68">
        <v>-3476</v>
      </c>
    </row>
    <row r="18" spans="1:7" s="252" customFormat="1" ht="15.75">
      <c r="A18" s="125" t="s">
        <v>493</v>
      </c>
      <c r="B18" s="243">
        <v>7430</v>
      </c>
      <c r="C18" s="38">
        <v>-100</v>
      </c>
      <c r="D18" s="130"/>
      <c r="E18" s="68"/>
      <c r="F18" s="68"/>
      <c r="G18" s="68"/>
    </row>
    <row r="19" spans="1:7" ht="15.75">
      <c r="A19" s="81"/>
      <c r="B19" s="56"/>
      <c r="C19" s="282"/>
      <c r="D19" s="215"/>
      <c r="E19" s="210"/>
      <c r="F19" s="366"/>
      <c r="G19" s="366"/>
    </row>
    <row r="20" spans="1:7" ht="16.5" thickBot="1">
      <c r="A20" s="143" t="s">
        <v>58</v>
      </c>
      <c r="B20" s="144"/>
      <c r="C20" s="131">
        <f>SUM(C10:C19)</f>
        <v>-502</v>
      </c>
      <c r="D20" s="215"/>
      <c r="E20" s="212"/>
      <c r="F20" s="212"/>
      <c r="G20" s="212"/>
    </row>
    <row r="21" spans="1:7" ht="16.5" thickTop="1">
      <c r="A21" s="72"/>
      <c r="B21" s="42"/>
      <c r="C21" s="145"/>
      <c r="D21" s="215"/>
      <c r="E21" s="212"/>
      <c r="F21" s="212"/>
      <c r="G21" s="212"/>
    </row>
    <row r="22" spans="1:7" ht="15.75">
      <c r="A22" s="143" t="s">
        <v>52</v>
      </c>
      <c r="B22" s="42"/>
      <c r="C22" s="43"/>
      <c r="D22" s="209"/>
      <c r="E22" s="212"/>
      <c r="F22" s="212"/>
      <c r="G22" s="212"/>
    </row>
    <row r="23" spans="1:7" s="252" customFormat="1" ht="15.75">
      <c r="A23" s="255" t="s">
        <v>150</v>
      </c>
      <c r="B23" s="211">
        <v>7430</v>
      </c>
      <c r="C23" s="250"/>
      <c r="D23" s="215"/>
      <c r="E23" s="212"/>
      <c r="F23" s="212"/>
      <c r="G23" s="212"/>
    </row>
    <row r="24" spans="1:7" ht="15.75">
      <c r="A24" s="255" t="s">
        <v>268</v>
      </c>
      <c r="B24" s="243">
        <v>7430</v>
      </c>
      <c r="C24" s="208">
        <v>-2500</v>
      </c>
      <c r="D24" s="209"/>
      <c r="E24" s="212"/>
      <c r="F24" s="212"/>
      <c r="G24" s="212"/>
    </row>
    <row r="25" spans="1:7" ht="15.75">
      <c r="A25" s="255" t="s">
        <v>453</v>
      </c>
      <c r="B25" s="243">
        <v>7430</v>
      </c>
      <c r="C25" s="246">
        <v>-1300</v>
      </c>
      <c r="D25" s="215"/>
      <c r="E25" s="212"/>
      <c r="F25" s="212"/>
      <c r="G25" s="212"/>
    </row>
    <row r="26" spans="1:7" ht="15.75">
      <c r="A26" s="255" t="s">
        <v>454</v>
      </c>
      <c r="B26" s="243">
        <v>7430</v>
      </c>
      <c r="C26" s="246">
        <v>-1500</v>
      </c>
      <c r="D26" s="215"/>
      <c r="E26" s="212"/>
      <c r="F26" s="212"/>
      <c r="G26" s="212"/>
    </row>
    <row r="27" spans="1:7" ht="15.75">
      <c r="A27" s="255" t="s">
        <v>384</v>
      </c>
      <c r="B27" s="243">
        <v>7430</v>
      </c>
      <c r="C27" s="246">
        <v>-8500</v>
      </c>
      <c r="D27" s="377"/>
      <c r="E27" s="212"/>
      <c r="F27" s="212"/>
      <c r="G27" s="212"/>
    </row>
    <row r="28" spans="1:7" ht="15.75">
      <c r="A28" s="255" t="s">
        <v>495</v>
      </c>
      <c r="B28" s="243">
        <v>7430</v>
      </c>
      <c r="C28" s="246">
        <v>-9500</v>
      </c>
      <c r="D28" s="377">
        <v>-9000</v>
      </c>
      <c r="E28" s="212">
        <v>-10000</v>
      </c>
      <c r="F28" s="212">
        <v>-11000</v>
      </c>
      <c r="G28" s="212">
        <v>-11000</v>
      </c>
    </row>
    <row r="29" spans="1:7" ht="15.75">
      <c r="A29" s="255" t="s">
        <v>494</v>
      </c>
      <c r="B29" s="243">
        <v>7431</v>
      </c>
      <c r="C29" s="246">
        <v>-21500</v>
      </c>
      <c r="D29" s="377">
        <v>-26000</v>
      </c>
      <c r="E29" s="398">
        <v>-20000</v>
      </c>
      <c r="F29" s="398">
        <v>-20000</v>
      </c>
      <c r="G29" s="398">
        <v>-20000</v>
      </c>
    </row>
    <row r="30" spans="1:7" ht="15.75">
      <c r="A30" s="255" t="s">
        <v>227</v>
      </c>
      <c r="B30" s="243">
        <v>7431</v>
      </c>
      <c r="C30" s="246">
        <v>6000</v>
      </c>
      <c r="D30" s="209">
        <v>6000</v>
      </c>
      <c r="E30" s="212">
        <v>6000</v>
      </c>
      <c r="F30" s="212">
        <v>6000</v>
      </c>
      <c r="G30" s="212">
        <v>6000</v>
      </c>
    </row>
    <row r="31" spans="1:7" ht="15.75">
      <c r="A31" s="255"/>
      <c r="B31" s="243"/>
      <c r="C31" s="246"/>
      <c r="D31" s="209"/>
      <c r="E31" s="212"/>
      <c r="F31" s="212"/>
      <c r="G31" s="212"/>
    </row>
    <row r="32" spans="1:7" ht="16.5" thickBot="1">
      <c r="A32" s="143" t="s">
        <v>59</v>
      </c>
      <c r="B32" s="42"/>
      <c r="C32" s="131">
        <f>SUM(C22:C31)</f>
        <v>-38800</v>
      </c>
      <c r="D32" s="146"/>
      <c r="E32" s="128"/>
      <c r="F32" s="128"/>
      <c r="G32" s="128"/>
    </row>
    <row r="33" spans="1:7" ht="16.5" thickTop="1">
      <c r="A33" s="129"/>
      <c r="B33" s="42"/>
      <c r="C33" s="38"/>
      <c r="D33" s="146"/>
      <c r="E33" s="128"/>
      <c r="F33" s="128"/>
      <c r="G33" s="128"/>
    </row>
    <row r="34" spans="1:7" ht="14.25" customHeight="1">
      <c r="A34" s="129"/>
      <c r="B34" s="42"/>
      <c r="C34" s="43"/>
      <c r="D34" s="146"/>
      <c r="E34" s="128"/>
      <c r="F34" s="128"/>
      <c r="G34" s="128"/>
    </row>
    <row r="35" spans="1:7" ht="15.75">
      <c r="A35" s="129"/>
      <c r="B35" s="42"/>
      <c r="C35" s="43"/>
      <c r="D35" s="146"/>
      <c r="E35" s="128"/>
      <c r="F35" s="128"/>
      <c r="G35" s="128"/>
    </row>
    <row r="36" spans="1:7" ht="15.75">
      <c r="A36" s="129"/>
      <c r="B36" s="42"/>
      <c r="C36" s="43"/>
      <c r="D36" s="146"/>
      <c r="E36" s="128"/>
      <c r="F36" s="128"/>
      <c r="G36" s="128"/>
    </row>
    <row r="37" spans="1:7" ht="15.75">
      <c r="A37" s="129"/>
      <c r="B37" s="42"/>
      <c r="C37" s="43"/>
      <c r="D37" s="146"/>
      <c r="E37" s="128"/>
      <c r="F37" s="128"/>
      <c r="G37" s="128"/>
    </row>
    <row r="38" spans="1:7" ht="15.75">
      <c r="A38" s="129"/>
      <c r="B38" s="42"/>
      <c r="C38" s="43"/>
      <c r="D38" s="146"/>
      <c r="E38" s="128"/>
      <c r="F38" s="128"/>
      <c r="G38" s="128"/>
    </row>
    <row r="39" spans="1:7" ht="15.75">
      <c r="A39" s="129"/>
      <c r="B39" s="42"/>
      <c r="C39" s="43"/>
      <c r="D39" s="146"/>
      <c r="E39" s="128"/>
      <c r="F39" s="128"/>
      <c r="G39" s="128"/>
    </row>
    <row r="40" spans="1:7" ht="15.75">
      <c r="A40" s="129"/>
      <c r="B40" s="42"/>
      <c r="C40" s="43"/>
      <c r="D40" s="146"/>
      <c r="E40" s="128"/>
      <c r="F40" s="128"/>
      <c r="G40" s="128"/>
    </row>
    <row r="41" spans="1:7" ht="15.75">
      <c r="A41" s="129"/>
      <c r="B41" s="42"/>
      <c r="C41" s="43"/>
      <c r="D41" s="146"/>
      <c r="E41" s="128"/>
      <c r="F41" s="128"/>
      <c r="G41" s="128"/>
    </row>
    <row r="42" spans="1:7" ht="15.75">
      <c r="A42" s="129"/>
      <c r="B42" s="42"/>
      <c r="C42" s="43"/>
      <c r="D42" s="146"/>
      <c r="E42" s="128"/>
      <c r="F42" s="128"/>
      <c r="G42" s="128"/>
    </row>
    <row r="43" spans="1:7" ht="15.75">
      <c r="A43" s="129"/>
      <c r="B43" s="42"/>
      <c r="C43" s="43"/>
      <c r="D43" s="146"/>
      <c r="E43" s="128"/>
      <c r="F43" s="128"/>
      <c r="G43" s="128"/>
    </row>
    <row r="44" spans="1:7" ht="15.75">
      <c r="A44" s="129"/>
      <c r="B44" s="42"/>
      <c r="C44" s="43"/>
      <c r="D44" s="146"/>
      <c r="E44" s="128"/>
      <c r="F44" s="128"/>
      <c r="G44" s="128"/>
    </row>
    <row r="45" spans="1:7" ht="15.75">
      <c r="A45" s="129"/>
      <c r="B45" s="42"/>
      <c r="C45" s="43"/>
      <c r="D45" s="146"/>
      <c r="E45" s="128"/>
      <c r="F45" s="128"/>
      <c r="G45" s="128"/>
    </row>
    <row r="46" spans="1:7" ht="15.75">
      <c r="A46" s="129"/>
      <c r="B46" s="42"/>
      <c r="C46" s="43"/>
      <c r="D46" s="146"/>
      <c r="E46" s="128"/>
      <c r="F46" s="128"/>
      <c r="G46" s="128"/>
    </row>
    <row r="47" spans="1:7" ht="15.75">
      <c r="A47" s="129"/>
      <c r="B47" s="42"/>
      <c r="C47" s="43"/>
      <c r="D47" s="146"/>
      <c r="E47" s="128"/>
      <c r="F47" s="128"/>
      <c r="G47" s="128"/>
    </row>
    <row r="48" spans="1:7" ht="15.75">
      <c r="A48" s="129"/>
      <c r="B48" s="42"/>
      <c r="C48" s="43"/>
      <c r="D48" s="146"/>
      <c r="E48" s="128"/>
      <c r="F48" s="128"/>
      <c r="G48" s="128"/>
    </row>
    <row r="49" spans="1:7" ht="15.75">
      <c r="A49" s="129"/>
      <c r="B49" s="42"/>
      <c r="C49" s="43"/>
      <c r="D49" s="146"/>
      <c r="E49" s="128"/>
      <c r="F49" s="128"/>
      <c r="G49" s="128"/>
    </row>
    <row r="50" spans="1:7" ht="15.75">
      <c r="A50" s="129"/>
      <c r="B50" s="42"/>
      <c r="C50" s="43"/>
      <c r="D50" s="146"/>
      <c r="E50" s="128"/>
      <c r="F50" s="128"/>
      <c r="G50" s="128"/>
    </row>
    <row r="51" spans="1:7" ht="15.75">
      <c r="A51" s="129"/>
      <c r="B51" s="42"/>
      <c r="C51" s="43"/>
      <c r="D51" s="146"/>
      <c r="E51" s="128"/>
      <c r="F51" s="128"/>
      <c r="G51" s="128"/>
    </row>
    <row r="52" spans="1:7" ht="15.75">
      <c r="A52" s="129"/>
      <c r="B52" s="42"/>
      <c r="C52" s="43"/>
      <c r="D52" s="146"/>
      <c r="E52" s="128"/>
      <c r="F52" s="128"/>
      <c r="G52" s="128"/>
    </row>
    <row r="53" spans="1:7" ht="15.75">
      <c r="A53" s="129"/>
      <c r="B53" s="42"/>
      <c r="C53" s="43"/>
      <c r="D53" s="146"/>
      <c r="E53" s="128"/>
      <c r="F53" s="128"/>
      <c r="G53" s="128"/>
    </row>
    <row r="54" spans="1:7" ht="15.75">
      <c r="A54" s="129"/>
      <c r="B54" s="42"/>
      <c r="C54" s="43"/>
      <c r="D54" s="146"/>
      <c r="E54" s="128"/>
      <c r="F54" s="128"/>
      <c r="G54" s="128"/>
    </row>
    <row r="55" spans="1:7" ht="15.75">
      <c r="A55" s="129"/>
      <c r="B55" s="42"/>
      <c r="C55" s="43"/>
      <c r="D55" s="146"/>
      <c r="E55" s="128"/>
      <c r="F55" s="128"/>
      <c r="G55" s="128"/>
    </row>
    <row r="56" spans="1:7" ht="15" customHeight="1">
      <c r="A56" s="72"/>
      <c r="B56" s="42"/>
      <c r="C56" s="65"/>
      <c r="D56" s="130"/>
      <c r="E56" s="74"/>
      <c r="F56" s="74"/>
      <c r="G56" s="74"/>
    </row>
    <row r="57" spans="1:7" ht="15.75" customHeight="1" thickBot="1">
      <c r="A57" s="72"/>
      <c r="B57" s="42"/>
      <c r="C57" s="65"/>
      <c r="D57" s="130"/>
      <c r="E57" s="74"/>
      <c r="F57" s="74"/>
      <c r="G57" s="74"/>
    </row>
    <row r="58" spans="1:7" ht="16.5" thickBot="1">
      <c r="A58" s="137" t="s">
        <v>55</v>
      </c>
      <c r="B58" s="138"/>
      <c r="C58" s="139">
        <f>+C7+C20+C32+C8</f>
        <v>-10176</v>
      </c>
      <c r="D58" s="141">
        <f>SUM(D7:D57)</f>
        <v>5193</v>
      </c>
      <c r="E58" s="142">
        <f>SUM(E7:E57)</f>
        <v>9843</v>
      </c>
      <c r="F58" s="142">
        <f>SUM(F7:F57)</f>
        <v>8843</v>
      </c>
      <c r="G58" s="142">
        <f>SUM(G7:G57)</f>
        <v>8843</v>
      </c>
    </row>
  </sheetData>
  <printOptions/>
  <pageMargins left="0.7874015748031497" right="0.7874015748031497" top="0.5905511811023623" bottom="0.7874015748031497" header="0.5118110236220472" footer="0.5118110236220472"/>
  <pageSetup fitToHeight="0" fitToWidth="1" horizontalDpi="600" verticalDpi="600" orientation="portrait" paperSize="9" scale="7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workbookViewId="0" topLeftCell="A1">
      <pane ySplit="6" topLeftCell="BM21" activePane="bottomLeft" state="frozen"/>
      <selection pane="topLeft" activeCell="A1" sqref="A1"/>
      <selection pane="bottomLeft" activeCell="B22" sqref="B22"/>
    </sheetView>
  </sheetViews>
  <sheetFormatPr defaultColWidth="11.421875" defaultRowHeight="12.75"/>
  <cols>
    <col min="1" max="1" width="38.7109375" style="1" customWidth="1"/>
    <col min="2" max="2" width="11.28125" style="108" customWidth="1"/>
    <col min="3" max="3" width="13.00390625" style="3" customWidth="1"/>
    <col min="4" max="7" width="11.7109375" style="3" customWidth="1"/>
    <col min="8" max="16384" width="9.8515625" style="1" customWidth="1"/>
  </cols>
  <sheetData>
    <row r="1" ht="6.75" customHeight="1">
      <c r="G1" s="5"/>
    </row>
    <row r="2" spans="1:7" ht="26.25" thickBot="1">
      <c r="A2" s="109" t="s">
        <v>60</v>
      </c>
      <c r="B2" s="110"/>
      <c r="C2" s="7"/>
      <c r="D2" s="7"/>
      <c r="E2" s="7"/>
      <c r="F2" s="8"/>
      <c r="G2" s="9" t="s">
        <v>1</v>
      </c>
    </row>
    <row r="3" spans="1:7" ht="18.75" thickTop="1">
      <c r="A3" s="10"/>
      <c r="B3" s="111"/>
      <c r="C3" s="12"/>
      <c r="D3" s="12"/>
      <c r="E3" s="12"/>
      <c r="F3" s="12"/>
      <c r="G3" s="12"/>
    </row>
    <row r="4" spans="1:7" ht="22.5">
      <c r="A4" s="13"/>
      <c r="B4" s="112"/>
      <c r="C4" s="16" t="s">
        <v>46</v>
      </c>
      <c r="D4" s="113"/>
      <c r="E4" s="18" t="s">
        <v>3</v>
      </c>
      <c r="F4" s="19"/>
      <c r="G4" s="20"/>
    </row>
    <row r="5" spans="1:7" ht="18.75">
      <c r="A5" s="21"/>
      <c r="B5" s="22"/>
      <c r="C5" s="24" t="s">
        <v>47</v>
      </c>
      <c r="D5" s="114" t="s">
        <v>6</v>
      </c>
      <c r="E5" s="26"/>
      <c r="F5" s="27"/>
      <c r="G5" s="28"/>
    </row>
    <row r="6" spans="1:7" ht="20.25">
      <c r="A6" s="29" t="s">
        <v>7</v>
      </c>
      <c r="B6" s="30" t="s">
        <v>8</v>
      </c>
      <c r="C6" s="115">
        <v>2010</v>
      </c>
      <c r="D6" s="116">
        <v>2011</v>
      </c>
      <c r="E6" s="34">
        <v>2012</v>
      </c>
      <c r="F6" s="35">
        <v>2013</v>
      </c>
      <c r="G6" s="35">
        <v>2014</v>
      </c>
    </row>
    <row r="7" spans="1:7" ht="15.75">
      <c r="A7" s="36" t="s">
        <v>48</v>
      </c>
      <c r="B7" s="117"/>
      <c r="C7" s="159">
        <v>198417</v>
      </c>
      <c r="D7" s="160">
        <f>+C60</f>
        <v>211744</v>
      </c>
      <c r="E7" s="121">
        <f>+D7</f>
        <v>211744</v>
      </c>
      <c r="F7" s="121">
        <f>+D7</f>
        <v>211744</v>
      </c>
      <c r="G7" s="121">
        <f>+D7</f>
        <v>211744</v>
      </c>
    </row>
    <row r="8" spans="1:7" ht="15.75">
      <c r="A8" s="81" t="s">
        <v>391</v>
      </c>
      <c r="B8" s="117"/>
      <c r="C8" s="122">
        <v>-1890</v>
      </c>
      <c r="D8" s="123">
        <f>-C58</f>
        <v>-1000</v>
      </c>
      <c r="E8" s="40">
        <f>-C58</f>
        <v>-1000</v>
      </c>
      <c r="F8" s="40">
        <f>-C58</f>
        <v>-1000</v>
      </c>
      <c r="G8" s="40">
        <f>-C58</f>
        <v>-1000</v>
      </c>
    </row>
    <row r="9" spans="1:7" ht="15.75">
      <c r="A9" s="36"/>
      <c r="B9" s="117"/>
      <c r="C9" s="122"/>
      <c r="D9" s="123"/>
      <c r="E9" s="121"/>
      <c r="F9" s="121"/>
      <c r="G9" s="121"/>
    </row>
    <row r="10" spans="1:7" ht="15.75">
      <c r="A10" s="36" t="s">
        <v>49</v>
      </c>
      <c r="B10" s="117"/>
      <c r="C10" s="122"/>
      <c r="D10" s="123"/>
      <c r="E10" s="121"/>
      <c r="F10" s="121"/>
      <c r="G10" s="121"/>
    </row>
    <row r="11" spans="1:7" ht="15.75">
      <c r="A11" s="72" t="s">
        <v>141</v>
      </c>
      <c r="B11" s="42">
        <v>2291</v>
      </c>
      <c r="C11" s="43">
        <v>-475</v>
      </c>
      <c r="D11" s="123"/>
      <c r="E11" s="74"/>
      <c r="F11" s="74"/>
      <c r="G11" s="74"/>
    </row>
    <row r="12" spans="1:7" ht="15.75">
      <c r="A12" s="72" t="s">
        <v>167</v>
      </c>
      <c r="B12" s="42">
        <v>2310</v>
      </c>
      <c r="C12" s="43">
        <v>-45</v>
      </c>
      <c r="D12" s="123"/>
      <c r="E12" s="74"/>
      <c r="F12" s="74"/>
      <c r="G12" s="74"/>
    </row>
    <row r="13" spans="1:7" ht="15.75">
      <c r="A13" s="72" t="s">
        <v>393</v>
      </c>
      <c r="B13" s="42" t="s">
        <v>33</v>
      </c>
      <c r="C13" s="43">
        <f>2171+4161+150</f>
        <v>6482</v>
      </c>
      <c r="D13" s="123">
        <f>4165+150</f>
        <v>4315</v>
      </c>
      <c r="E13" s="74">
        <f>+D13</f>
        <v>4315</v>
      </c>
      <c r="F13" s="74">
        <f>+D13</f>
        <v>4315</v>
      </c>
      <c r="G13" s="74">
        <f>+D13</f>
        <v>4315</v>
      </c>
    </row>
    <row r="14" spans="1:7" ht="15.75">
      <c r="A14" s="72" t="s">
        <v>496</v>
      </c>
      <c r="B14" s="42">
        <v>2100</v>
      </c>
      <c r="C14" s="43">
        <v>1000</v>
      </c>
      <c r="D14" s="123"/>
      <c r="E14" s="74"/>
      <c r="F14" s="74"/>
      <c r="G14" s="74"/>
    </row>
    <row r="15" spans="1:7" ht="15.75">
      <c r="A15" s="72" t="s">
        <v>154</v>
      </c>
      <c r="B15" s="42">
        <v>2200</v>
      </c>
      <c r="C15" s="43"/>
      <c r="D15" s="123">
        <v>-70</v>
      </c>
      <c r="E15" s="74">
        <v>-70</v>
      </c>
      <c r="F15" s="74">
        <v>-70</v>
      </c>
      <c r="G15" s="74">
        <v>-70</v>
      </c>
    </row>
    <row r="16" spans="1:7" s="252" customFormat="1" ht="15.75">
      <c r="A16" s="72" t="s">
        <v>146</v>
      </c>
      <c r="B16" s="42">
        <v>2200</v>
      </c>
      <c r="C16" s="43">
        <v>160</v>
      </c>
      <c r="D16" s="123"/>
      <c r="E16" s="74"/>
      <c r="F16" s="74"/>
      <c r="G16" s="74"/>
    </row>
    <row r="17" spans="1:7" s="252" customFormat="1" ht="15.75">
      <c r="A17" s="72" t="s">
        <v>192</v>
      </c>
      <c r="B17" s="42">
        <v>2722</v>
      </c>
      <c r="C17" s="43">
        <v>6000</v>
      </c>
      <c r="D17" s="207"/>
      <c r="E17" s="74">
        <v>-2000</v>
      </c>
      <c r="F17" s="74">
        <v>-2000</v>
      </c>
      <c r="G17" s="74">
        <v>-2000</v>
      </c>
    </row>
    <row r="18" spans="1:7" s="252" customFormat="1" ht="15.75">
      <c r="A18" s="72" t="s">
        <v>358</v>
      </c>
      <c r="B18" s="42">
        <v>2722</v>
      </c>
      <c r="C18" s="43">
        <v>-1000</v>
      </c>
      <c r="D18" s="207"/>
      <c r="E18" s="244"/>
      <c r="F18" s="244"/>
      <c r="G18" s="244"/>
    </row>
    <row r="19" spans="1:7" s="252" customFormat="1" ht="15.75">
      <c r="A19" s="72" t="s">
        <v>359</v>
      </c>
      <c r="B19" s="42">
        <v>2723</v>
      </c>
      <c r="C19" s="43">
        <v>800</v>
      </c>
      <c r="D19" s="123">
        <v>550</v>
      </c>
      <c r="E19" s="74">
        <v>550</v>
      </c>
      <c r="F19" s="74">
        <v>550</v>
      </c>
      <c r="G19" s="74">
        <v>550</v>
      </c>
    </row>
    <row r="20" spans="1:7" s="252" customFormat="1" ht="15.75">
      <c r="A20" s="72" t="s">
        <v>497</v>
      </c>
      <c r="B20" s="42">
        <v>2201</v>
      </c>
      <c r="C20" s="43"/>
      <c r="D20" s="123">
        <v>1300</v>
      </c>
      <c r="E20" s="74">
        <v>1300</v>
      </c>
      <c r="F20" s="74">
        <v>1300</v>
      </c>
      <c r="G20" s="74">
        <v>1300</v>
      </c>
    </row>
    <row r="21" spans="1:7" s="252" customFormat="1" ht="15.75">
      <c r="A21" s="72" t="s">
        <v>498</v>
      </c>
      <c r="B21" s="42">
        <v>2222</v>
      </c>
      <c r="C21" s="43">
        <v>260</v>
      </c>
      <c r="D21" s="123">
        <v>290</v>
      </c>
      <c r="E21" s="74">
        <v>290</v>
      </c>
      <c r="F21" s="74">
        <v>290</v>
      </c>
      <c r="G21" s="74">
        <v>290</v>
      </c>
    </row>
    <row r="22" spans="1:7" s="252" customFormat="1" ht="15.75">
      <c r="A22" s="72" t="s">
        <v>510</v>
      </c>
      <c r="B22" s="42">
        <v>2500</v>
      </c>
      <c r="C22" s="43">
        <v>-300</v>
      </c>
      <c r="D22" s="123">
        <v>-400</v>
      </c>
      <c r="E22" s="74">
        <v>-400</v>
      </c>
      <c r="F22" s="74">
        <v>-400</v>
      </c>
      <c r="G22" s="74">
        <v>-400</v>
      </c>
    </row>
    <row r="23" spans="1:7" s="252" customFormat="1" ht="15.75">
      <c r="A23" s="386" t="s">
        <v>398</v>
      </c>
      <c r="B23" s="391">
        <v>2500</v>
      </c>
      <c r="C23" s="373"/>
      <c r="D23" s="207">
        <v>71200</v>
      </c>
      <c r="E23" s="244">
        <v>71200</v>
      </c>
      <c r="F23" s="244">
        <v>71200</v>
      </c>
      <c r="G23" s="244">
        <v>71200</v>
      </c>
    </row>
    <row r="24" spans="1:7" s="252" customFormat="1" ht="15.75">
      <c r="A24" s="386" t="s">
        <v>470</v>
      </c>
      <c r="B24" s="42">
        <v>2200</v>
      </c>
      <c r="C24" s="43"/>
      <c r="D24" s="207">
        <v>570</v>
      </c>
      <c r="E24" s="244">
        <v>570</v>
      </c>
      <c r="F24" s="244">
        <v>570</v>
      </c>
      <c r="G24" s="244">
        <v>570</v>
      </c>
    </row>
    <row r="25" spans="1:7" s="252" customFormat="1" ht="15.75">
      <c r="A25" s="386" t="s">
        <v>415</v>
      </c>
      <c r="B25" s="42" t="s">
        <v>416</v>
      </c>
      <c r="C25" s="43"/>
      <c r="D25" s="207">
        <v>650</v>
      </c>
      <c r="E25" s="244">
        <v>1500</v>
      </c>
      <c r="F25" s="244">
        <v>1500</v>
      </c>
      <c r="G25" s="244">
        <v>1500</v>
      </c>
    </row>
    <row r="26" spans="1:7" s="252" customFormat="1" ht="15.75">
      <c r="A26" s="72" t="s">
        <v>254</v>
      </c>
      <c r="B26" s="42">
        <v>2100</v>
      </c>
      <c r="C26" s="43">
        <v>680</v>
      </c>
      <c r="D26" s="123"/>
      <c r="E26" s="74"/>
      <c r="F26" s="74"/>
      <c r="G26" s="74"/>
    </row>
    <row r="27" spans="1:7" s="252" customFormat="1" ht="15.75">
      <c r="A27" s="72" t="s">
        <v>258</v>
      </c>
      <c r="B27" s="42" t="s">
        <v>33</v>
      </c>
      <c r="C27" s="43">
        <v>-500</v>
      </c>
      <c r="D27" s="123"/>
      <c r="E27" s="74"/>
      <c r="F27" s="74"/>
      <c r="G27" s="74"/>
    </row>
    <row r="28" spans="1:7" s="252" customFormat="1" ht="15.75">
      <c r="A28" s="72" t="s">
        <v>159</v>
      </c>
      <c r="B28" s="42">
        <v>2201</v>
      </c>
      <c r="C28" s="43">
        <v>-455</v>
      </c>
      <c r="D28" s="123"/>
      <c r="E28" s="74"/>
      <c r="F28" s="74"/>
      <c r="G28" s="74"/>
    </row>
    <row r="29" spans="1:7" s="252" customFormat="1" ht="15.75">
      <c r="A29" s="72" t="s">
        <v>166</v>
      </c>
      <c r="B29" s="42">
        <v>2580</v>
      </c>
      <c r="C29" s="43">
        <v>-948</v>
      </c>
      <c r="D29" s="123"/>
      <c r="E29" s="74"/>
      <c r="F29" s="74"/>
      <c r="G29" s="74"/>
    </row>
    <row r="30" spans="1:7" s="252" customFormat="1" ht="15.75">
      <c r="A30" s="72" t="s">
        <v>464</v>
      </c>
      <c r="B30" s="42">
        <v>2501</v>
      </c>
      <c r="C30" s="43">
        <v>1148</v>
      </c>
      <c r="D30" s="277"/>
      <c r="E30" s="284"/>
      <c r="F30" s="284"/>
      <c r="G30" s="284"/>
    </row>
    <row r="31" spans="1:7" s="252" customFormat="1" ht="15.75">
      <c r="A31" s="72" t="s">
        <v>130</v>
      </c>
      <c r="B31" s="42" t="s">
        <v>33</v>
      </c>
      <c r="C31" s="43"/>
      <c r="D31" s="123">
        <v>-100</v>
      </c>
      <c r="E31" s="74">
        <v>-100</v>
      </c>
      <c r="F31" s="74">
        <v>-100</v>
      </c>
      <c r="G31" s="74">
        <v>-100</v>
      </c>
    </row>
    <row r="32" spans="1:7" s="252" customFormat="1" ht="15.75">
      <c r="A32" s="72" t="s">
        <v>341</v>
      </c>
      <c r="B32" s="42" t="s">
        <v>33</v>
      </c>
      <c r="C32" s="43">
        <v>-600</v>
      </c>
      <c r="D32" s="123">
        <v>-740</v>
      </c>
      <c r="E32" s="74">
        <v>-740</v>
      </c>
      <c r="F32" s="74">
        <v>-740</v>
      </c>
      <c r="G32" s="74">
        <v>-740</v>
      </c>
    </row>
    <row r="33" spans="1:7" s="252" customFormat="1" ht="15.75">
      <c r="A33" s="72" t="s">
        <v>342</v>
      </c>
      <c r="B33" s="42">
        <v>2200</v>
      </c>
      <c r="C33" s="43">
        <v>-70</v>
      </c>
      <c r="D33" s="123">
        <v>-80</v>
      </c>
      <c r="E33" s="74">
        <v>-80</v>
      </c>
      <c r="F33" s="74">
        <v>-80</v>
      </c>
      <c r="G33" s="74">
        <v>-80</v>
      </c>
    </row>
    <row r="34" spans="1:7" s="252" customFormat="1" ht="15.75">
      <c r="A34" s="72" t="s">
        <v>471</v>
      </c>
      <c r="B34" s="42">
        <v>2500</v>
      </c>
      <c r="C34" s="43"/>
      <c r="D34" s="123">
        <v>-250</v>
      </c>
      <c r="E34" s="74">
        <v>-250</v>
      </c>
      <c r="F34" s="74">
        <v>-250</v>
      </c>
      <c r="G34" s="74">
        <v>-250</v>
      </c>
    </row>
    <row r="35" spans="1:7" s="252" customFormat="1" ht="15.75">
      <c r="A35" s="72" t="s">
        <v>343</v>
      </c>
      <c r="B35" s="42">
        <v>2200</v>
      </c>
      <c r="C35" s="43">
        <v>-50</v>
      </c>
      <c r="D35" s="123">
        <v>-150</v>
      </c>
      <c r="E35" s="74">
        <v>-150</v>
      </c>
      <c r="F35" s="74">
        <v>-150</v>
      </c>
      <c r="G35" s="74">
        <v>-150</v>
      </c>
    </row>
    <row r="36" spans="1:7" s="252" customFormat="1" ht="15.75">
      <c r="A36" s="72" t="s">
        <v>499</v>
      </c>
      <c r="B36" s="42">
        <v>2310</v>
      </c>
      <c r="C36" s="43">
        <v>-50</v>
      </c>
      <c r="D36" s="123">
        <v>-50</v>
      </c>
      <c r="E36" s="74">
        <v>-50</v>
      </c>
      <c r="F36" s="74">
        <v>-50</v>
      </c>
      <c r="G36" s="74">
        <v>-50</v>
      </c>
    </row>
    <row r="37" spans="1:7" s="252" customFormat="1" ht="15.75">
      <c r="A37" s="72" t="s">
        <v>500</v>
      </c>
      <c r="B37" s="42">
        <v>2310</v>
      </c>
      <c r="C37" s="43">
        <v>-35</v>
      </c>
      <c r="D37" s="123">
        <v>-45</v>
      </c>
      <c r="E37" s="74">
        <v>-45</v>
      </c>
      <c r="F37" s="74">
        <v>-45</v>
      </c>
      <c r="G37" s="74">
        <v>-45</v>
      </c>
    </row>
    <row r="38" spans="1:7" s="252" customFormat="1" ht="15.75">
      <c r="A38" s="72" t="s">
        <v>344</v>
      </c>
      <c r="B38" s="42">
        <v>2540</v>
      </c>
      <c r="C38" s="43">
        <v>-310</v>
      </c>
      <c r="D38" s="123">
        <v>-370</v>
      </c>
      <c r="E38" s="74">
        <v>-370</v>
      </c>
      <c r="F38" s="74">
        <v>-370</v>
      </c>
      <c r="G38" s="74">
        <v>-370</v>
      </c>
    </row>
    <row r="39" spans="1:7" s="252" customFormat="1" ht="15.75">
      <c r="A39" s="72" t="s">
        <v>345</v>
      </c>
      <c r="B39" s="42">
        <v>2540</v>
      </c>
      <c r="C39" s="43">
        <v>-120</v>
      </c>
      <c r="D39" s="123">
        <v>-150</v>
      </c>
      <c r="E39" s="74">
        <v>-150</v>
      </c>
      <c r="F39" s="74">
        <v>-150</v>
      </c>
      <c r="G39" s="74">
        <v>-150</v>
      </c>
    </row>
    <row r="40" spans="1:7" s="252" customFormat="1" ht="15.75">
      <c r="A40" s="72" t="s">
        <v>346</v>
      </c>
      <c r="B40" s="42">
        <v>2830</v>
      </c>
      <c r="C40" s="43">
        <v>-45</v>
      </c>
      <c r="D40" s="123">
        <v>-55</v>
      </c>
      <c r="E40" s="74">
        <v>-55</v>
      </c>
      <c r="F40" s="74">
        <v>-55</v>
      </c>
      <c r="G40" s="74">
        <v>-55</v>
      </c>
    </row>
    <row r="41" spans="1:7" s="252" customFormat="1" ht="15.75">
      <c r="A41" s="72" t="s">
        <v>347</v>
      </c>
      <c r="B41" s="42">
        <v>5320</v>
      </c>
      <c r="C41" s="43">
        <v>-45</v>
      </c>
      <c r="D41" s="123">
        <v>-55</v>
      </c>
      <c r="E41" s="74">
        <v>-55</v>
      </c>
      <c r="F41" s="74">
        <v>-55</v>
      </c>
      <c r="G41" s="74">
        <v>-55</v>
      </c>
    </row>
    <row r="42" spans="1:7" s="252" customFormat="1" ht="15.75">
      <c r="A42" s="72" t="s">
        <v>356</v>
      </c>
      <c r="B42" s="42">
        <v>2100</v>
      </c>
      <c r="C42" s="43">
        <v>-175</v>
      </c>
      <c r="D42" s="123">
        <v>-395</v>
      </c>
      <c r="E42" s="74">
        <v>-395</v>
      </c>
      <c r="F42" s="74">
        <v>-395</v>
      </c>
      <c r="G42" s="74">
        <v>-395</v>
      </c>
    </row>
    <row r="43" spans="1:7" s="252" customFormat="1" ht="15.75">
      <c r="A43" s="72" t="s">
        <v>217</v>
      </c>
      <c r="B43" s="42">
        <v>5100</v>
      </c>
      <c r="C43" s="43">
        <v>100</v>
      </c>
      <c r="D43" s="123"/>
      <c r="E43" s="74"/>
      <c r="F43" s="74"/>
      <c r="G43" s="74"/>
    </row>
    <row r="44" spans="1:7" s="252" customFormat="1" ht="15.75">
      <c r="A44" s="72" t="s">
        <v>156</v>
      </c>
      <c r="B44" s="42">
        <v>2720</v>
      </c>
      <c r="C44" s="43">
        <v>50</v>
      </c>
      <c r="D44" s="123"/>
      <c r="E44" s="74"/>
      <c r="F44" s="74"/>
      <c r="G44" s="74"/>
    </row>
    <row r="45" spans="1:7" s="252" customFormat="1" ht="15.75">
      <c r="A45" s="72" t="s">
        <v>171</v>
      </c>
      <c r="B45" s="42" t="s">
        <v>172</v>
      </c>
      <c r="C45" s="43">
        <v>2950</v>
      </c>
      <c r="D45" s="123">
        <v>250</v>
      </c>
      <c r="E45" s="74">
        <v>250</v>
      </c>
      <c r="F45" s="74">
        <v>250</v>
      </c>
      <c r="G45" s="74">
        <v>250</v>
      </c>
    </row>
    <row r="46" spans="1:7" s="252" customFormat="1" ht="15.75">
      <c r="A46" s="386" t="s">
        <v>455</v>
      </c>
      <c r="B46" s="42" t="s">
        <v>33</v>
      </c>
      <c r="C46" s="43"/>
      <c r="D46" s="207">
        <v>-2100</v>
      </c>
      <c r="E46" s="244">
        <v>-5000</v>
      </c>
      <c r="F46" s="244">
        <v>-5000</v>
      </c>
      <c r="G46" s="244">
        <v>-5000</v>
      </c>
    </row>
    <row r="47" spans="1:7" s="252" customFormat="1" ht="15.75">
      <c r="A47" s="72" t="s">
        <v>449</v>
      </c>
      <c r="B47" s="42" t="s">
        <v>33</v>
      </c>
      <c r="C47" s="43"/>
      <c r="D47" s="123">
        <v>579</v>
      </c>
      <c r="E47" s="74">
        <v>579</v>
      </c>
      <c r="F47" s="74">
        <v>579</v>
      </c>
      <c r="G47" s="74">
        <v>579</v>
      </c>
    </row>
    <row r="48" spans="1:7" s="252" customFormat="1" ht="15.75">
      <c r="A48" s="72" t="s">
        <v>124</v>
      </c>
      <c r="B48" s="42">
        <v>2240</v>
      </c>
      <c r="C48" s="43">
        <v>250</v>
      </c>
      <c r="D48" s="123"/>
      <c r="E48" s="74"/>
      <c r="F48" s="74"/>
      <c r="G48" s="74"/>
    </row>
    <row r="49" spans="1:7" s="252" customFormat="1" ht="15.75">
      <c r="A49" s="72" t="s">
        <v>176</v>
      </c>
      <c r="B49" s="42"/>
      <c r="C49" s="43">
        <v>-100</v>
      </c>
      <c r="D49" s="123"/>
      <c r="E49" s="74"/>
      <c r="F49" s="74"/>
      <c r="G49" s="74"/>
    </row>
    <row r="50" spans="1:7" s="252" customFormat="1" ht="15.75">
      <c r="A50" s="72" t="s">
        <v>177</v>
      </c>
      <c r="B50" s="42">
        <v>2610</v>
      </c>
      <c r="C50" s="43">
        <v>-75</v>
      </c>
      <c r="D50" s="123"/>
      <c r="E50" s="74"/>
      <c r="F50" s="74"/>
      <c r="G50" s="74"/>
    </row>
    <row r="51" spans="1:7" s="252" customFormat="1" ht="15.75">
      <c r="A51" s="72" t="s">
        <v>179</v>
      </c>
      <c r="B51" s="42">
        <v>2200</v>
      </c>
      <c r="C51" s="43">
        <v>-50</v>
      </c>
      <c r="D51" s="123"/>
      <c r="E51" s="74"/>
      <c r="F51" s="74"/>
      <c r="G51" s="74"/>
    </row>
    <row r="52" spans="1:7" s="252" customFormat="1" ht="15.75">
      <c r="A52" s="72" t="s">
        <v>184</v>
      </c>
      <c r="B52" s="42">
        <v>2242</v>
      </c>
      <c r="C52" s="43">
        <v>-490</v>
      </c>
      <c r="D52" s="123"/>
      <c r="E52" s="74"/>
      <c r="F52" s="74"/>
      <c r="G52" s="74"/>
    </row>
    <row r="53" spans="1:7" s="252" customFormat="1" ht="15.75">
      <c r="A53" s="72" t="s">
        <v>193</v>
      </c>
      <c r="B53" s="42">
        <v>2242</v>
      </c>
      <c r="C53" s="43">
        <v>275</v>
      </c>
      <c r="D53" s="123"/>
      <c r="E53" s="74"/>
      <c r="F53" s="74"/>
      <c r="G53" s="74"/>
    </row>
    <row r="54" spans="1:7" ht="16.5" thickBot="1">
      <c r="A54" s="143" t="s">
        <v>51</v>
      </c>
      <c r="B54" s="42"/>
      <c r="C54" s="131">
        <f>SUM(C10:C53)</f>
        <v>14217</v>
      </c>
      <c r="D54" s="123"/>
      <c r="E54" s="74"/>
      <c r="F54" s="74"/>
      <c r="G54" s="74"/>
    </row>
    <row r="55" spans="1:7" ht="16.5" thickTop="1">
      <c r="A55" s="143"/>
      <c r="B55" s="42"/>
      <c r="C55" s="43"/>
      <c r="D55" s="123"/>
      <c r="E55" s="74"/>
      <c r="F55" s="74"/>
      <c r="G55" s="74"/>
    </row>
    <row r="56" spans="1:7" ht="15.75">
      <c r="A56" s="84" t="s">
        <v>52</v>
      </c>
      <c r="B56" s="42"/>
      <c r="C56" s="43"/>
      <c r="D56" s="123"/>
      <c r="E56" s="74"/>
      <c r="F56" s="74"/>
      <c r="G56" s="74"/>
    </row>
    <row r="57" spans="1:7" ht="15.75">
      <c r="A57" s="72" t="s">
        <v>194</v>
      </c>
      <c r="B57" s="42">
        <v>2411</v>
      </c>
      <c r="C57" s="43">
        <v>1000</v>
      </c>
      <c r="D57" s="123"/>
      <c r="E57" s="74"/>
      <c r="F57" s="74"/>
      <c r="G57" s="74"/>
    </row>
    <row r="58" spans="1:7" ht="16.5" thickBot="1">
      <c r="A58" s="84" t="s">
        <v>59</v>
      </c>
      <c r="B58" s="42"/>
      <c r="C58" s="131">
        <f>SUM(C56:C57)</f>
        <v>1000</v>
      </c>
      <c r="D58" s="123"/>
      <c r="E58" s="74"/>
      <c r="F58" s="74"/>
      <c r="G58" s="74"/>
    </row>
    <row r="59" spans="1:7" ht="17.25" thickBot="1" thickTop="1">
      <c r="A59" s="81"/>
      <c r="B59" s="56"/>
      <c r="C59" s="43"/>
      <c r="D59" s="162"/>
      <c r="E59" s="68"/>
      <c r="F59" s="68"/>
      <c r="G59" s="68"/>
    </row>
    <row r="60" spans="1:7" ht="16.5" thickBot="1">
      <c r="A60" s="137" t="s">
        <v>55</v>
      </c>
      <c r="B60" s="138"/>
      <c r="C60" s="140">
        <f>+C7+C54+C58+C8</f>
        <v>211744</v>
      </c>
      <c r="D60" s="158">
        <f>SUM(D7:D59)</f>
        <v>285438</v>
      </c>
      <c r="E60" s="142">
        <f>SUM(E7:E59)</f>
        <v>281388</v>
      </c>
      <c r="F60" s="142">
        <f>SUM(F7:F59)</f>
        <v>281388</v>
      </c>
      <c r="G60" s="142">
        <f>SUM(G7:G59)</f>
        <v>281388</v>
      </c>
    </row>
  </sheetData>
  <printOptions/>
  <pageMargins left="0.7874015748031497" right="0.7874015748031497" top="0.5905511811023623" bottom="0.7874015748031497" header="0.5118110236220472" footer="0.5118110236220472"/>
  <pageSetup fitToHeight="0" fitToWidth="1" horizontalDpi="600" verticalDpi="600" orientation="portrait" paperSize="9" scale="7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workbookViewId="0" topLeftCell="A1">
      <pane ySplit="6" topLeftCell="BM49" activePane="bottomLeft" state="frozen"/>
      <selection pane="topLeft" activeCell="A1" sqref="A1"/>
      <selection pane="bottomLeft" activeCell="A55" sqref="A55"/>
    </sheetView>
  </sheetViews>
  <sheetFormatPr defaultColWidth="11.421875" defaultRowHeight="12.75"/>
  <cols>
    <col min="1" max="1" width="38.7109375" style="1" customWidth="1"/>
    <col min="2" max="2" width="11.28125" style="108" customWidth="1"/>
    <col min="3" max="3" width="13.00390625" style="3" customWidth="1"/>
    <col min="4" max="7" width="11.7109375" style="3" customWidth="1"/>
    <col min="8" max="16384" width="9.8515625" style="1" customWidth="1"/>
  </cols>
  <sheetData>
    <row r="1" ht="15">
      <c r="G1" s="5"/>
    </row>
    <row r="2" spans="1:7" ht="26.25" thickBot="1">
      <c r="A2" s="109" t="s">
        <v>61</v>
      </c>
      <c r="B2" s="110"/>
      <c r="C2" s="7"/>
      <c r="D2" s="7"/>
      <c r="E2" s="163"/>
      <c r="F2" s="8"/>
      <c r="G2" s="9" t="s">
        <v>1</v>
      </c>
    </row>
    <row r="3" spans="1:7" ht="18.75" thickTop="1">
      <c r="A3" s="10"/>
      <c r="B3" s="111"/>
      <c r="C3" s="12"/>
      <c r="D3" s="12"/>
      <c r="E3" s="12"/>
      <c r="F3" s="12"/>
      <c r="G3" s="12"/>
    </row>
    <row r="4" spans="1:7" ht="22.5">
      <c r="A4" s="164"/>
      <c r="B4" s="165"/>
      <c r="C4" s="16" t="s">
        <v>46</v>
      </c>
      <c r="D4" s="113"/>
      <c r="E4" s="18" t="s">
        <v>3</v>
      </c>
      <c r="F4" s="19"/>
      <c r="G4" s="20"/>
    </row>
    <row r="5" spans="1:7" ht="18.75">
      <c r="A5" s="166"/>
      <c r="B5" s="167"/>
      <c r="C5" s="24" t="s">
        <v>47</v>
      </c>
      <c r="D5" s="114" t="s">
        <v>6</v>
      </c>
      <c r="E5" s="26"/>
      <c r="F5" s="27"/>
      <c r="G5" s="28"/>
    </row>
    <row r="6" spans="1:7" ht="20.25">
      <c r="A6" s="168" t="s">
        <v>7</v>
      </c>
      <c r="B6" s="169" t="s">
        <v>8</v>
      </c>
      <c r="C6" s="115">
        <v>2010</v>
      </c>
      <c r="D6" s="116">
        <v>2011</v>
      </c>
      <c r="E6" s="34">
        <v>2012</v>
      </c>
      <c r="F6" s="35">
        <v>2013</v>
      </c>
      <c r="G6" s="35">
        <v>2014</v>
      </c>
    </row>
    <row r="7" spans="1:7" ht="15.75">
      <c r="A7" s="36" t="s">
        <v>48</v>
      </c>
      <c r="B7" s="117"/>
      <c r="C7" s="159">
        <v>266338</v>
      </c>
      <c r="D7" s="160">
        <f>+C78</f>
        <v>280748</v>
      </c>
      <c r="E7" s="121">
        <f>+D7</f>
        <v>280748</v>
      </c>
      <c r="F7" s="121">
        <f>+D7</f>
        <v>280748</v>
      </c>
      <c r="G7" s="121">
        <f>+D7</f>
        <v>280748</v>
      </c>
    </row>
    <row r="8" spans="1:7" ht="15.75">
      <c r="A8" s="81" t="s">
        <v>391</v>
      </c>
      <c r="B8" s="117"/>
      <c r="C8" s="122">
        <v>-1650</v>
      </c>
      <c r="D8" s="123">
        <f>-C76</f>
        <v>0</v>
      </c>
      <c r="E8" s="40">
        <f>-C76</f>
        <v>0</v>
      </c>
      <c r="F8" s="40">
        <f>-C76</f>
        <v>0</v>
      </c>
      <c r="G8" s="40">
        <f>-C76</f>
        <v>0</v>
      </c>
    </row>
    <row r="9" spans="1:7" ht="15.75">
      <c r="A9" s="36"/>
      <c r="B9" s="117"/>
      <c r="C9" s="122"/>
      <c r="D9" s="123"/>
      <c r="E9" s="121"/>
      <c r="F9" s="121"/>
      <c r="G9" s="121"/>
    </row>
    <row r="10" spans="1:7" ht="15.75">
      <c r="A10" s="36" t="s">
        <v>49</v>
      </c>
      <c r="B10" s="117"/>
      <c r="C10" s="122"/>
      <c r="D10" s="123"/>
      <c r="E10" s="121"/>
      <c r="F10" s="121"/>
      <c r="G10" s="121"/>
    </row>
    <row r="11" spans="1:7" ht="15.75">
      <c r="A11" s="72" t="s">
        <v>392</v>
      </c>
      <c r="B11" s="42" t="s">
        <v>183</v>
      </c>
      <c r="C11" s="43">
        <f>2349+3730+289+840</f>
        <v>7208</v>
      </c>
      <c r="D11" s="123">
        <f>3740+289+800+950</f>
        <v>5779</v>
      </c>
      <c r="E11" s="74">
        <f>+D11</f>
        <v>5779</v>
      </c>
      <c r="F11" s="74">
        <f>+D11</f>
        <v>5779</v>
      </c>
      <c r="G11" s="74">
        <f>+D11</f>
        <v>5779</v>
      </c>
    </row>
    <row r="12" spans="1:7" ht="15.75">
      <c r="A12" s="129" t="s">
        <v>403</v>
      </c>
      <c r="B12" s="42">
        <v>3230</v>
      </c>
      <c r="C12" s="43"/>
      <c r="D12" s="123">
        <v>110</v>
      </c>
      <c r="E12" s="74">
        <v>110</v>
      </c>
      <c r="F12" s="74">
        <v>110</v>
      </c>
      <c r="G12" s="74">
        <v>110</v>
      </c>
    </row>
    <row r="13" spans="1:7" ht="15.75">
      <c r="A13" s="129" t="s">
        <v>404</v>
      </c>
      <c r="B13" s="42">
        <v>3100</v>
      </c>
      <c r="C13" s="43"/>
      <c r="D13" s="123">
        <v>40</v>
      </c>
      <c r="E13" s="74">
        <v>40</v>
      </c>
      <c r="F13" s="74">
        <v>40</v>
      </c>
      <c r="G13" s="74">
        <v>40</v>
      </c>
    </row>
    <row r="14" spans="1:7" ht="15.75">
      <c r="A14" s="129" t="s">
        <v>405</v>
      </c>
      <c r="B14" s="42">
        <v>3234</v>
      </c>
      <c r="C14" s="43"/>
      <c r="D14" s="123">
        <v>45</v>
      </c>
      <c r="E14" s="74">
        <v>45</v>
      </c>
      <c r="F14" s="74">
        <v>45</v>
      </c>
      <c r="G14" s="74">
        <v>45</v>
      </c>
    </row>
    <row r="15" spans="1:7" ht="15.75">
      <c r="A15" s="129" t="s">
        <v>501</v>
      </c>
      <c r="B15" s="42">
        <v>3241</v>
      </c>
      <c r="C15" s="43"/>
      <c r="D15" s="123">
        <v>300</v>
      </c>
      <c r="E15" s="74">
        <v>300</v>
      </c>
      <c r="F15" s="74">
        <v>300</v>
      </c>
      <c r="G15" s="74">
        <v>300</v>
      </c>
    </row>
    <row r="16" spans="1:7" ht="15.75">
      <c r="A16" s="129" t="s">
        <v>450</v>
      </c>
      <c r="B16" s="42" t="s">
        <v>448</v>
      </c>
      <c r="C16" s="43"/>
      <c r="D16" s="123">
        <v>2155</v>
      </c>
      <c r="E16" s="74">
        <v>2155</v>
      </c>
      <c r="F16" s="74">
        <v>2155</v>
      </c>
      <c r="G16" s="74">
        <v>2155</v>
      </c>
    </row>
    <row r="17" spans="1:7" ht="15.75">
      <c r="A17" s="72" t="s">
        <v>168</v>
      </c>
      <c r="B17" s="42">
        <v>3233</v>
      </c>
      <c r="C17" s="43">
        <v>-75</v>
      </c>
      <c r="D17" s="123"/>
      <c r="E17" s="74"/>
      <c r="F17" s="74"/>
      <c r="G17" s="74"/>
    </row>
    <row r="18" spans="1:8" ht="15.75">
      <c r="A18" s="72" t="s">
        <v>50</v>
      </c>
      <c r="B18" s="42" t="s">
        <v>33</v>
      </c>
      <c r="C18" s="43">
        <v>-1000</v>
      </c>
      <c r="D18" s="123">
        <v>-1000</v>
      </c>
      <c r="E18" s="74">
        <v>-2000</v>
      </c>
      <c r="F18" s="74">
        <v>-3000</v>
      </c>
      <c r="G18" s="74">
        <v>-4000</v>
      </c>
      <c r="H18" s="283"/>
    </row>
    <row r="19" spans="1:7" ht="15.75">
      <c r="A19" s="72" t="s">
        <v>191</v>
      </c>
      <c r="B19" s="42">
        <v>3613</v>
      </c>
      <c r="C19" s="43">
        <v>1300</v>
      </c>
      <c r="D19" s="123"/>
      <c r="E19" s="74"/>
      <c r="F19" s="74"/>
      <c r="G19" s="74"/>
    </row>
    <row r="20" spans="1:7" ht="15.75">
      <c r="A20" s="72" t="s">
        <v>199</v>
      </c>
      <c r="B20" s="42" t="s">
        <v>174</v>
      </c>
      <c r="C20" s="43">
        <v>160</v>
      </c>
      <c r="D20" s="123"/>
      <c r="E20" s="74"/>
      <c r="F20" s="74"/>
      <c r="G20" s="74"/>
    </row>
    <row r="21" spans="1:7" ht="15.75">
      <c r="A21" s="72" t="s">
        <v>226</v>
      </c>
      <c r="B21" s="42">
        <v>3000</v>
      </c>
      <c r="C21" s="43"/>
      <c r="D21" s="207">
        <v>460</v>
      </c>
      <c r="E21" s="74">
        <v>62000</v>
      </c>
      <c r="F21" s="74">
        <v>62000</v>
      </c>
      <c r="G21" s="74">
        <v>62000</v>
      </c>
    </row>
    <row r="22" spans="1:7" ht="15.75">
      <c r="A22" s="72" t="s">
        <v>224</v>
      </c>
      <c r="B22" s="42"/>
      <c r="C22" s="43">
        <v>280</v>
      </c>
      <c r="D22" s="207">
        <v>265</v>
      </c>
      <c r="E22" s="244">
        <v>265</v>
      </c>
      <c r="F22" s="244">
        <v>265</v>
      </c>
      <c r="G22" s="244">
        <v>265</v>
      </c>
    </row>
    <row r="23" spans="1:7" ht="15.75">
      <c r="A23" s="72" t="s">
        <v>399</v>
      </c>
      <c r="B23" s="42"/>
      <c r="C23" s="43"/>
      <c r="D23" s="207">
        <v>1880</v>
      </c>
      <c r="E23" s="244">
        <v>1880</v>
      </c>
      <c r="F23" s="244">
        <v>1880</v>
      </c>
      <c r="G23" s="244">
        <v>1880</v>
      </c>
    </row>
    <row r="24" spans="1:7" ht="15.75">
      <c r="A24" s="72" t="s">
        <v>223</v>
      </c>
      <c r="B24" s="42"/>
      <c r="C24" s="43">
        <v>120</v>
      </c>
      <c r="D24" s="123"/>
      <c r="E24" s="74"/>
      <c r="F24" s="74"/>
      <c r="G24" s="74"/>
    </row>
    <row r="25" spans="1:7" ht="15.75">
      <c r="A25" s="72" t="s">
        <v>204</v>
      </c>
      <c r="B25" s="42">
        <v>3241</v>
      </c>
      <c r="C25" s="43">
        <v>75</v>
      </c>
      <c r="D25" s="123"/>
      <c r="E25" s="74"/>
      <c r="F25" s="74"/>
      <c r="G25" s="74"/>
    </row>
    <row r="26" spans="1:7" ht="15.75">
      <c r="A26" s="72" t="s">
        <v>201</v>
      </c>
      <c r="B26" s="42">
        <v>3304</v>
      </c>
      <c r="C26" s="43">
        <v>140</v>
      </c>
      <c r="D26" s="123"/>
      <c r="E26" s="74"/>
      <c r="F26" s="74"/>
      <c r="G26" s="74"/>
    </row>
    <row r="27" spans="1:7" ht="15.75">
      <c r="A27" s="72" t="s">
        <v>205</v>
      </c>
      <c r="B27" s="42">
        <v>3415</v>
      </c>
      <c r="C27" s="43">
        <v>118</v>
      </c>
      <c r="D27" s="123"/>
      <c r="E27" s="74"/>
      <c r="F27" s="74"/>
      <c r="G27" s="74"/>
    </row>
    <row r="28" spans="1:7" ht="15.75">
      <c r="A28" s="72" t="s">
        <v>202</v>
      </c>
      <c r="B28" s="42">
        <v>3560</v>
      </c>
      <c r="C28" s="43">
        <v>280</v>
      </c>
      <c r="D28" s="123"/>
      <c r="E28" s="74"/>
      <c r="F28" s="74"/>
      <c r="G28" s="74"/>
    </row>
    <row r="29" spans="1:7" ht="15.75">
      <c r="A29" s="72" t="s">
        <v>472</v>
      </c>
      <c r="B29" s="42">
        <v>3580</v>
      </c>
      <c r="C29" s="43">
        <v>-2000</v>
      </c>
      <c r="D29" s="123"/>
      <c r="E29" s="74"/>
      <c r="F29" s="74"/>
      <c r="G29" s="74"/>
    </row>
    <row r="30" spans="1:7" ht="15.75">
      <c r="A30" s="72" t="s">
        <v>200</v>
      </c>
      <c r="B30" s="42">
        <v>3593</v>
      </c>
      <c r="C30" s="43">
        <v>2500</v>
      </c>
      <c r="D30" s="123"/>
      <c r="E30" s="74"/>
      <c r="F30" s="74"/>
      <c r="G30" s="74"/>
    </row>
    <row r="31" spans="1:7" ht="15.75">
      <c r="A31" s="72" t="s">
        <v>203</v>
      </c>
      <c r="B31" s="42" t="s">
        <v>174</v>
      </c>
      <c r="C31" s="43">
        <v>4000</v>
      </c>
      <c r="D31" s="123"/>
      <c r="E31" s="74"/>
      <c r="F31" s="74"/>
      <c r="G31" s="74"/>
    </row>
    <row r="32" spans="1:7" ht="15.75">
      <c r="A32" s="72" t="s">
        <v>260</v>
      </c>
      <c r="B32" s="42">
        <v>3220</v>
      </c>
      <c r="C32" s="43">
        <v>220</v>
      </c>
      <c r="D32" s="123"/>
      <c r="E32" s="74"/>
      <c r="F32" s="74"/>
      <c r="G32" s="74"/>
    </row>
    <row r="33" spans="1:7" ht="15.75">
      <c r="A33" s="72" t="s">
        <v>326</v>
      </c>
      <c r="B33" s="42">
        <v>3700</v>
      </c>
      <c r="C33" s="43">
        <v>1500</v>
      </c>
      <c r="D33" s="123"/>
      <c r="E33" s="74"/>
      <c r="F33" s="74"/>
      <c r="G33" s="74"/>
    </row>
    <row r="34" spans="1:7" ht="15.75">
      <c r="A34" s="72" t="s">
        <v>335</v>
      </c>
      <c r="B34" s="42">
        <v>3593</v>
      </c>
      <c r="C34" s="43">
        <v>-300</v>
      </c>
      <c r="D34" s="123">
        <v>-250</v>
      </c>
      <c r="E34" s="74">
        <v>-250</v>
      </c>
      <c r="F34" s="74">
        <v>-250</v>
      </c>
      <c r="G34" s="74">
        <v>-250</v>
      </c>
    </row>
    <row r="35" spans="1:7" ht="15.75">
      <c r="A35" s="72" t="s">
        <v>336</v>
      </c>
      <c r="B35" s="42"/>
      <c r="C35" s="43"/>
      <c r="D35" s="123">
        <v>-500</v>
      </c>
      <c r="E35" s="74">
        <v>-500</v>
      </c>
      <c r="F35" s="74">
        <v>-500</v>
      </c>
      <c r="G35" s="74">
        <v>-500</v>
      </c>
    </row>
    <row r="36" spans="1:7" ht="15.75">
      <c r="A36" s="386" t="s">
        <v>456</v>
      </c>
      <c r="B36" s="42"/>
      <c r="C36" s="43"/>
      <c r="D36" s="207">
        <v>250</v>
      </c>
      <c r="E36" s="244">
        <v>250</v>
      </c>
      <c r="F36" s="244">
        <v>250</v>
      </c>
      <c r="G36" s="244">
        <v>250</v>
      </c>
    </row>
    <row r="37" spans="1:7" ht="15.75">
      <c r="A37" s="387" t="s">
        <v>420</v>
      </c>
      <c r="B37" s="42">
        <v>3593</v>
      </c>
      <c r="C37" s="373"/>
      <c r="D37" s="207">
        <v>-270</v>
      </c>
      <c r="E37" s="244">
        <v>-270</v>
      </c>
      <c r="F37" s="244">
        <v>-270</v>
      </c>
      <c r="G37" s="244">
        <v>-270</v>
      </c>
    </row>
    <row r="38" spans="1:7" ht="15.75">
      <c r="A38" s="72" t="s">
        <v>337</v>
      </c>
      <c r="B38" s="42">
        <v>3604</v>
      </c>
      <c r="C38" s="43">
        <v>-440</v>
      </c>
      <c r="D38" s="123">
        <v>-220</v>
      </c>
      <c r="E38" s="74">
        <v>-220</v>
      </c>
      <c r="F38" s="74">
        <v>-220</v>
      </c>
      <c r="G38" s="74">
        <v>-220</v>
      </c>
    </row>
    <row r="39" spans="1:7" ht="15.75">
      <c r="A39" s="72" t="s">
        <v>338</v>
      </c>
      <c r="B39" s="42">
        <v>3603</v>
      </c>
      <c r="C39" s="43">
        <v>-40</v>
      </c>
      <c r="D39" s="123">
        <v>-45</v>
      </c>
      <c r="E39" s="74">
        <v>-45</v>
      </c>
      <c r="F39" s="74">
        <v>-45</v>
      </c>
      <c r="G39" s="74">
        <v>-45</v>
      </c>
    </row>
    <row r="40" spans="1:7" ht="15.75">
      <c r="A40" s="72" t="s">
        <v>473</v>
      </c>
      <c r="B40" s="42">
        <v>3610</v>
      </c>
      <c r="C40" s="43">
        <v>-50</v>
      </c>
      <c r="D40" s="123">
        <v>-50</v>
      </c>
      <c r="E40" s="74">
        <v>-50</v>
      </c>
      <c r="F40" s="74">
        <v>-50</v>
      </c>
      <c r="G40" s="74">
        <v>-50</v>
      </c>
    </row>
    <row r="41" spans="1:7" ht="15.75">
      <c r="A41" s="72" t="s">
        <v>339</v>
      </c>
      <c r="B41" s="42">
        <v>3530</v>
      </c>
      <c r="C41" s="43">
        <v>-200</v>
      </c>
      <c r="D41" s="123">
        <v>-290</v>
      </c>
      <c r="E41" s="74">
        <v>-290</v>
      </c>
      <c r="F41" s="74">
        <v>-290</v>
      </c>
      <c r="G41" s="74">
        <v>-290</v>
      </c>
    </row>
    <row r="42" spans="1:7" ht="15.75">
      <c r="A42" s="72" t="s">
        <v>340</v>
      </c>
      <c r="B42" s="42">
        <v>3560</v>
      </c>
      <c r="C42" s="43">
        <v>-1200</v>
      </c>
      <c r="D42" s="123">
        <v>-1600</v>
      </c>
      <c r="E42" s="74">
        <v>-1600</v>
      </c>
      <c r="F42" s="74">
        <v>-1600</v>
      </c>
      <c r="G42" s="74">
        <v>-1600</v>
      </c>
    </row>
    <row r="43" spans="1:7" ht="15.75">
      <c r="A43" s="72" t="s">
        <v>356</v>
      </c>
      <c r="B43" s="42">
        <v>3100</v>
      </c>
      <c r="C43" s="43">
        <v>-55</v>
      </c>
      <c r="D43" s="123">
        <v>-125</v>
      </c>
      <c r="E43" s="74">
        <v>-125</v>
      </c>
      <c r="F43" s="74">
        <v>-125</v>
      </c>
      <c r="G43" s="74">
        <v>-125</v>
      </c>
    </row>
    <row r="44" spans="1:7" ht="15.75">
      <c r="A44" s="72" t="s">
        <v>474</v>
      </c>
      <c r="B44" s="42"/>
      <c r="C44" s="43"/>
      <c r="D44" s="123">
        <v>-400</v>
      </c>
      <c r="E44" s="74">
        <v>-400</v>
      </c>
      <c r="F44" s="74">
        <v>-400</v>
      </c>
      <c r="G44" s="74">
        <v>-400</v>
      </c>
    </row>
    <row r="45" spans="1:7" ht="15.75">
      <c r="A45" s="72" t="s">
        <v>352</v>
      </c>
      <c r="B45" s="42">
        <v>3310</v>
      </c>
      <c r="C45" s="43">
        <v>-200</v>
      </c>
      <c r="D45" s="123">
        <v>-200</v>
      </c>
      <c r="E45" s="74">
        <v>-200</v>
      </c>
      <c r="F45" s="74">
        <v>-200</v>
      </c>
      <c r="G45" s="74">
        <v>-200</v>
      </c>
    </row>
    <row r="46" spans="1:7" ht="15.75">
      <c r="A46" s="72" t="s">
        <v>357</v>
      </c>
      <c r="B46" s="42">
        <v>3410</v>
      </c>
      <c r="C46" s="43">
        <v>-50</v>
      </c>
      <c r="D46" s="123">
        <v>-50</v>
      </c>
      <c r="E46" s="74">
        <v>-50</v>
      </c>
      <c r="F46" s="74">
        <v>-50</v>
      </c>
      <c r="G46" s="74">
        <v>-50</v>
      </c>
    </row>
    <row r="47" spans="1:7" ht="15.75">
      <c r="A47" s="72" t="s">
        <v>374</v>
      </c>
      <c r="B47" s="42">
        <v>3240</v>
      </c>
      <c r="C47" s="43">
        <v>145</v>
      </c>
      <c r="D47" s="123">
        <v>205</v>
      </c>
      <c r="E47" s="74">
        <v>205</v>
      </c>
      <c r="F47" s="74">
        <v>205</v>
      </c>
      <c r="G47" s="74">
        <v>205</v>
      </c>
    </row>
    <row r="48" spans="1:7" ht="15.75">
      <c r="A48" s="72" t="s">
        <v>400</v>
      </c>
      <c r="B48" s="42"/>
      <c r="C48" s="43">
        <v>-130</v>
      </c>
      <c r="D48" s="277"/>
      <c r="E48" s="284"/>
      <c r="F48" s="284"/>
      <c r="G48" s="284"/>
    </row>
    <row r="49" spans="1:7" ht="15.75">
      <c r="A49" s="72" t="s">
        <v>475</v>
      </c>
      <c r="B49" s="42" t="s">
        <v>378</v>
      </c>
      <c r="C49" s="43">
        <v>2000</v>
      </c>
      <c r="D49" s="207"/>
      <c r="E49" s="244"/>
      <c r="F49" s="244"/>
      <c r="G49" s="244"/>
    </row>
    <row r="50" spans="1:7" ht="15.75">
      <c r="A50" s="72" t="s">
        <v>379</v>
      </c>
      <c r="B50" s="42" t="s">
        <v>62</v>
      </c>
      <c r="C50" s="43">
        <v>500</v>
      </c>
      <c r="D50" s="207"/>
      <c r="E50" s="244"/>
      <c r="F50" s="244"/>
      <c r="G50" s="244"/>
    </row>
    <row r="51" spans="1:7" ht="15.75">
      <c r="A51" s="72" t="s">
        <v>380</v>
      </c>
      <c r="B51" s="42">
        <v>3100</v>
      </c>
      <c r="C51" s="43"/>
      <c r="D51" s="123">
        <v>450</v>
      </c>
      <c r="E51" s="74">
        <v>450</v>
      </c>
      <c r="F51" s="74">
        <v>450</v>
      </c>
      <c r="G51" s="74">
        <v>450</v>
      </c>
    </row>
    <row r="52" spans="1:7" ht="15.75">
      <c r="A52" s="72" t="s">
        <v>375</v>
      </c>
      <c r="B52" s="42">
        <v>3531</v>
      </c>
      <c r="C52" s="43">
        <v>190</v>
      </c>
      <c r="D52" s="123">
        <v>395</v>
      </c>
      <c r="E52" s="74">
        <v>395</v>
      </c>
      <c r="F52" s="74">
        <v>395</v>
      </c>
      <c r="G52" s="74">
        <v>395</v>
      </c>
    </row>
    <row r="53" spans="1:7" ht="15.75">
      <c r="A53" s="72" t="s">
        <v>376</v>
      </c>
      <c r="B53" s="42">
        <v>3560</v>
      </c>
      <c r="C53" s="43">
        <v>100</v>
      </c>
      <c r="D53" s="207"/>
      <c r="E53" s="244"/>
      <c r="F53" s="244"/>
      <c r="G53" s="244"/>
    </row>
    <row r="54" spans="1:7" ht="15.75">
      <c r="A54" s="72" t="s">
        <v>502</v>
      </c>
      <c r="B54" s="42">
        <v>3560</v>
      </c>
      <c r="C54" s="43">
        <v>120</v>
      </c>
      <c r="D54" s="207"/>
      <c r="E54" s="244"/>
      <c r="F54" s="244"/>
      <c r="G54" s="244"/>
    </row>
    <row r="55" spans="1:7" ht="15.75">
      <c r="A55" s="72" t="s">
        <v>377</v>
      </c>
      <c r="B55" s="42">
        <v>3504</v>
      </c>
      <c r="C55" s="43">
        <v>290</v>
      </c>
      <c r="D55" s="123">
        <v>-115</v>
      </c>
      <c r="E55" s="74">
        <v>-115</v>
      </c>
      <c r="F55" s="74">
        <v>-115</v>
      </c>
      <c r="G55" s="74">
        <v>-115</v>
      </c>
    </row>
    <row r="56" spans="1:7" ht="15.75">
      <c r="A56" s="129" t="s">
        <v>142</v>
      </c>
      <c r="B56" s="42">
        <v>3220</v>
      </c>
      <c r="C56" s="43">
        <v>400</v>
      </c>
      <c r="D56" s="123"/>
      <c r="E56" s="74"/>
      <c r="F56" s="74"/>
      <c r="G56" s="74"/>
    </row>
    <row r="57" spans="1:7" ht="15.75">
      <c r="A57" s="129" t="s">
        <v>414</v>
      </c>
      <c r="B57" s="42">
        <v>3711</v>
      </c>
      <c r="C57" s="43"/>
      <c r="D57" s="123">
        <v>200</v>
      </c>
      <c r="E57" s="74">
        <v>200</v>
      </c>
      <c r="F57" s="74">
        <v>200</v>
      </c>
      <c r="G57" s="74">
        <v>200</v>
      </c>
    </row>
    <row r="58" spans="1:7" ht="15.75">
      <c r="A58" s="129" t="s">
        <v>408</v>
      </c>
      <c r="B58" s="42">
        <v>3230</v>
      </c>
      <c r="C58" s="43"/>
      <c r="D58" s="123">
        <v>1150</v>
      </c>
      <c r="E58" s="74">
        <v>1150</v>
      </c>
      <c r="F58" s="74">
        <v>1150</v>
      </c>
      <c r="G58" s="74">
        <v>1150</v>
      </c>
    </row>
    <row r="59" spans="1:7" ht="15.75">
      <c r="A59" s="387" t="s">
        <v>407</v>
      </c>
      <c r="B59" s="42">
        <v>3231</v>
      </c>
      <c r="C59" s="373"/>
      <c r="D59" s="207">
        <v>520</v>
      </c>
      <c r="E59" s="244">
        <v>520</v>
      </c>
      <c r="F59" s="244">
        <v>520</v>
      </c>
      <c r="G59" s="244">
        <v>520</v>
      </c>
    </row>
    <row r="60" spans="1:7" ht="15.75">
      <c r="A60" s="387" t="s">
        <v>406</v>
      </c>
      <c r="B60" s="42">
        <v>3240</v>
      </c>
      <c r="C60" s="373"/>
      <c r="D60" s="207">
        <v>75</v>
      </c>
      <c r="E60" s="244">
        <v>75</v>
      </c>
      <c r="F60" s="244">
        <v>75</v>
      </c>
      <c r="G60" s="244">
        <v>75</v>
      </c>
    </row>
    <row r="61" spans="1:7" ht="15.75">
      <c r="A61" s="387" t="s">
        <v>413</v>
      </c>
      <c r="B61" s="42">
        <v>3301</v>
      </c>
      <c r="C61" s="373"/>
      <c r="D61" s="207">
        <v>2000</v>
      </c>
      <c r="E61" s="244">
        <v>2000</v>
      </c>
      <c r="F61" s="244">
        <v>2000</v>
      </c>
      <c r="G61" s="244">
        <v>2000</v>
      </c>
    </row>
    <row r="62" spans="1:7" ht="15.75">
      <c r="A62" s="387" t="s">
        <v>467</v>
      </c>
      <c r="B62" s="42" t="s">
        <v>448</v>
      </c>
      <c r="C62" s="373"/>
      <c r="D62" s="207">
        <v>-1000</v>
      </c>
      <c r="E62" s="244">
        <v>-2000</v>
      </c>
      <c r="F62" s="244">
        <v>-2000</v>
      </c>
      <c r="G62" s="244">
        <v>-2000</v>
      </c>
    </row>
    <row r="63" spans="1:7" ht="15.75">
      <c r="A63" s="387" t="s">
        <v>411</v>
      </c>
      <c r="B63" s="42">
        <v>3531</v>
      </c>
      <c r="C63" s="373"/>
      <c r="D63" s="207">
        <v>-1000</v>
      </c>
      <c r="E63" s="244">
        <v>-1000</v>
      </c>
      <c r="F63" s="244">
        <v>-1000</v>
      </c>
      <c r="G63" s="244">
        <v>-1000</v>
      </c>
    </row>
    <row r="64" spans="1:7" ht="15.75">
      <c r="A64" s="387" t="s">
        <v>466</v>
      </c>
      <c r="B64" s="42">
        <v>3550</v>
      </c>
      <c r="C64" s="373"/>
      <c r="D64" s="207">
        <v>170</v>
      </c>
      <c r="E64" s="244">
        <v>170</v>
      </c>
      <c r="F64" s="244">
        <v>170</v>
      </c>
      <c r="G64" s="244">
        <v>170</v>
      </c>
    </row>
    <row r="65" spans="1:7" ht="15.75">
      <c r="A65" s="387" t="s">
        <v>462</v>
      </c>
      <c r="B65" s="42">
        <v>3560</v>
      </c>
      <c r="C65" s="373"/>
      <c r="D65" s="207">
        <v>-250</v>
      </c>
      <c r="E65" s="244">
        <v>-500</v>
      </c>
      <c r="F65" s="244">
        <v>-500</v>
      </c>
      <c r="G65" s="244">
        <v>-500</v>
      </c>
    </row>
    <row r="66" spans="1:7" ht="15.75">
      <c r="A66" s="387" t="s">
        <v>409</v>
      </c>
      <c r="B66" s="42">
        <v>3711</v>
      </c>
      <c r="C66" s="373"/>
      <c r="D66" s="207">
        <v>125</v>
      </c>
      <c r="E66" s="244">
        <v>125</v>
      </c>
      <c r="F66" s="244">
        <v>125</v>
      </c>
      <c r="G66" s="244">
        <v>125</v>
      </c>
    </row>
    <row r="67" spans="1:7" ht="15.75">
      <c r="A67" s="387" t="s">
        <v>412</v>
      </c>
      <c r="B67" s="42" t="s">
        <v>410</v>
      </c>
      <c r="C67" s="373"/>
      <c r="D67" s="207">
        <v>-750</v>
      </c>
      <c r="E67" s="244">
        <v>-750</v>
      </c>
      <c r="F67" s="244">
        <v>-750</v>
      </c>
      <c r="G67" s="244">
        <v>-750</v>
      </c>
    </row>
    <row r="68" spans="1:7" ht="15.75">
      <c r="A68" s="387" t="s">
        <v>426</v>
      </c>
      <c r="B68" s="42" t="s">
        <v>448</v>
      </c>
      <c r="C68" s="373"/>
      <c r="D68" s="207">
        <v>-2500</v>
      </c>
      <c r="E68" s="244">
        <v>-5000</v>
      </c>
      <c r="F68" s="244">
        <v>-5000</v>
      </c>
      <c r="G68" s="244">
        <v>-5000</v>
      </c>
    </row>
    <row r="69" spans="1:7" s="252" customFormat="1" ht="15.75">
      <c r="A69" s="129" t="s">
        <v>402</v>
      </c>
      <c r="B69" s="42">
        <v>3610</v>
      </c>
      <c r="C69" s="43">
        <v>-292</v>
      </c>
      <c r="D69" s="123"/>
      <c r="E69" s="74"/>
      <c r="F69" s="74"/>
      <c r="G69" s="74"/>
    </row>
    <row r="70" spans="1:7" s="252" customFormat="1" ht="15.75">
      <c r="A70" s="129" t="s">
        <v>175</v>
      </c>
      <c r="B70" s="42">
        <v>3220</v>
      </c>
      <c r="C70" s="43">
        <v>-44</v>
      </c>
      <c r="D70" s="123"/>
      <c r="E70" s="74"/>
      <c r="F70" s="74"/>
      <c r="G70" s="74"/>
    </row>
    <row r="71" spans="1:7" s="252" customFormat="1" ht="15.75">
      <c r="A71" s="129" t="s">
        <v>184</v>
      </c>
      <c r="B71" s="42">
        <v>3531</v>
      </c>
      <c r="C71" s="43">
        <v>490</v>
      </c>
      <c r="D71" s="123"/>
      <c r="E71" s="74"/>
      <c r="F71" s="74"/>
      <c r="G71" s="74"/>
    </row>
    <row r="72" spans="1:7" ht="16.5" thickBot="1">
      <c r="A72" s="143" t="s">
        <v>58</v>
      </c>
      <c r="B72" s="42"/>
      <c r="C72" s="131">
        <f>SUM(C10:C71)</f>
        <v>16060</v>
      </c>
      <c r="D72" s="123"/>
      <c r="E72" s="74"/>
      <c r="F72" s="74"/>
      <c r="G72" s="74"/>
    </row>
    <row r="73" spans="1:7" ht="16.5" thickTop="1">
      <c r="A73" s="84"/>
      <c r="B73" s="42"/>
      <c r="C73" s="38"/>
      <c r="D73" s="123"/>
      <c r="E73" s="74"/>
      <c r="F73" s="74"/>
      <c r="G73" s="74"/>
    </row>
    <row r="74" spans="1:7" ht="15.75">
      <c r="A74" s="143" t="s">
        <v>52</v>
      </c>
      <c r="B74" s="42"/>
      <c r="C74" s="43"/>
      <c r="D74" s="123"/>
      <c r="E74" s="74"/>
      <c r="F74" s="74"/>
      <c r="G74" s="74"/>
    </row>
    <row r="75" spans="1:7" ht="15.75">
      <c r="A75" s="129"/>
      <c r="B75" s="42"/>
      <c r="C75" s="98"/>
      <c r="D75" s="264"/>
      <c r="E75" s="74"/>
      <c r="F75" s="74"/>
      <c r="G75" s="74"/>
    </row>
    <row r="76" spans="1:7" ht="16.5" thickBot="1">
      <c r="A76" s="143" t="s">
        <v>59</v>
      </c>
      <c r="B76" s="42"/>
      <c r="C76" s="263">
        <f>SUM(C74:C75)</f>
        <v>0</v>
      </c>
      <c r="D76" s="264"/>
      <c r="E76" s="74"/>
      <c r="F76" s="74"/>
      <c r="G76" s="74"/>
    </row>
    <row r="77" spans="1:7" ht="17.25" thickBot="1" thickTop="1">
      <c r="A77" s="75"/>
      <c r="B77" s="47"/>
      <c r="C77" s="170"/>
      <c r="D77" s="171"/>
      <c r="E77" s="76"/>
      <c r="F77" s="76"/>
      <c r="G77" s="136"/>
    </row>
    <row r="78" spans="1:7" ht="16.5" thickBot="1">
      <c r="A78" s="137" t="s">
        <v>55</v>
      </c>
      <c r="B78" s="138"/>
      <c r="C78" s="140">
        <f>+C7+C72+C76+C8</f>
        <v>280748</v>
      </c>
      <c r="D78" s="158">
        <f>SUM(D7:D77)</f>
        <v>286707</v>
      </c>
      <c r="E78" s="142">
        <f>SUM(E7:E77)</f>
        <v>343497</v>
      </c>
      <c r="F78" s="142">
        <f>SUM(F7:F77)</f>
        <v>342497</v>
      </c>
      <c r="G78" s="142">
        <f>SUM(G7:G77)</f>
        <v>341497</v>
      </c>
    </row>
  </sheetData>
  <printOptions/>
  <pageMargins left="0.7874015748031497" right="0.7874015748031497" top="0.5905511811023623" bottom="0.7874015748031497" header="0.5118110236220472" footer="0.5118110236220472"/>
  <pageSetup fitToHeight="0" fitToWidth="1" horizontalDpi="600" verticalDpi="600" orientation="portrait" paperSize="9" scale="78" r:id="rId1"/>
  <rowBreaks count="1" manualBreakCount="1">
    <brk id="5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workbookViewId="0" topLeftCell="A7">
      <selection activeCell="A51" sqref="A51:IV51"/>
    </sheetView>
  </sheetViews>
  <sheetFormatPr defaultColWidth="11.421875" defaultRowHeight="12.75"/>
  <cols>
    <col min="1" max="1" width="38.7109375" style="1" customWidth="1"/>
    <col min="2" max="2" width="11.28125" style="108" customWidth="1"/>
    <col min="3" max="3" width="13.00390625" style="3" customWidth="1"/>
    <col min="4" max="7" width="11.7109375" style="3" customWidth="1"/>
    <col min="8" max="16384" width="9.8515625" style="1" customWidth="1"/>
  </cols>
  <sheetData>
    <row r="1" ht="15">
      <c r="G1" s="5"/>
    </row>
    <row r="2" spans="1:7" ht="26.25" thickBot="1">
      <c r="A2" s="109" t="s">
        <v>42</v>
      </c>
      <c r="B2" s="110"/>
      <c r="C2" s="7"/>
      <c r="D2" s="7"/>
      <c r="E2" s="7"/>
      <c r="F2" s="8"/>
      <c r="G2" s="9" t="s">
        <v>1</v>
      </c>
    </row>
    <row r="3" spans="1:7" ht="18.75" thickTop="1">
      <c r="A3" s="10"/>
      <c r="B3" s="111"/>
      <c r="C3" s="12"/>
      <c r="D3" s="12"/>
      <c r="E3" s="12"/>
      <c r="F3" s="12"/>
      <c r="G3" s="12"/>
    </row>
    <row r="4" spans="1:7" ht="22.5">
      <c r="A4" s="13"/>
      <c r="B4" s="112"/>
      <c r="C4" s="16" t="s">
        <v>46</v>
      </c>
      <c r="D4" s="113"/>
      <c r="E4" s="18" t="s">
        <v>3</v>
      </c>
      <c r="F4" s="19"/>
      <c r="G4" s="20"/>
    </row>
    <row r="5" spans="1:7" ht="18.75">
      <c r="A5" s="21"/>
      <c r="B5" s="22"/>
      <c r="C5" s="24" t="s">
        <v>47</v>
      </c>
      <c r="D5" s="114" t="s">
        <v>6</v>
      </c>
      <c r="E5" s="26"/>
      <c r="F5" s="27"/>
      <c r="G5" s="28"/>
    </row>
    <row r="6" spans="1:7" ht="20.25">
      <c r="A6" s="29" t="s">
        <v>7</v>
      </c>
      <c r="B6" s="30" t="s">
        <v>8</v>
      </c>
      <c r="C6" s="115">
        <v>2010</v>
      </c>
      <c r="D6" s="116">
        <v>2011</v>
      </c>
      <c r="E6" s="34">
        <v>2012</v>
      </c>
      <c r="F6" s="35">
        <v>2013</v>
      </c>
      <c r="G6" s="35">
        <v>2014</v>
      </c>
    </row>
    <row r="7" spans="1:7" ht="15.75">
      <c r="A7" s="36" t="s">
        <v>48</v>
      </c>
      <c r="B7" s="117"/>
      <c r="C7" s="159">
        <v>12416</v>
      </c>
      <c r="D7" s="148">
        <f>C59</f>
        <v>14190</v>
      </c>
      <c r="E7" s="121">
        <f>+D7</f>
        <v>14190</v>
      </c>
      <c r="F7" s="121">
        <f>+D7</f>
        <v>14190</v>
      </c>
      <c r="G7" s="121">
        <f>+D7</f>
        <v>14190</v>
      </c>
    </row>
    <row r="8" spans="1:7" ht="15.75">
      <c r="A8" s="81" t="s">
        <v>391</v>
      </c>
      <c r="B8" s="117"/>
      <c r="C8" s="122">
        <v>-100</v>
      </c>
      <c r="D8" s="149">
        <f>-C36</f>
        <v>-1800</v>
      </c>
      <c r="E8" s="40">
        <f>-C36</f>
        <v>-1800</v>
      </c>
      <c r="F8" s="40">
        <f>-C36</f>
        <v>-1800</v>
      </c>
      <c r="G8" s="40">
        <f>-C36</f>
        <v>-1800</v>
      </c>
    </row>
    <row r="9" spans="1:7" ht="15.75">
      <c r="A9" s="36"/>
      <c r="B9" s="117"/>
      <c r="C9" s="122"/>
      <c r="D9" s="148"/>
      <c r="E9" s="121"/>
      <c r="F9" s="121"/>
      <c r="G9" s="121"/>
    </row>
    <row r="10" spans="1:7" ht="15.75">
      <c r="A10" s="36" t="s">
        <v>49</v>
      </c>
      <c r="B10" s="117"/>
      <c r="C10" s="122"/>
      <c r="D10" s="148"/>
      <c r="E10" s="121"/>
      <c r="F10" s="121"/>
      <c r="G10" s="121"/>
    </row>
    <row r="11" spans="1:7" ht="15.75">
      <c r="A11" s="72" t="s">
        <v>394</v>
      </c>
      <c r="B11" s="42" t="s">
        <v>183</v>
      </c>
      <c r="C11" s="43">
        <f>65+85</f>
        <v>150</v>
      </c>
      <c r="D11" s="123">
        <v>85</v>
      </c>
      <c r="E11" s="74">
        <v>85</v>
      </c>
      <c r="F11" s="74">
        <v>85</v>
      </c>
      <c r="G11" s="74">
        <v>85</v>
      </c>
    </row>
    <row r="12" spans="1:7" ht="15.75">
      <c r="A12" s="72" t="s">
        <v>269</v>
      </c>
      <c r="B12" s="42">
        <v>5730</v>
      </c>
      <c r="C12" s="43">
        <v>65</v>
      </c>
      <c r="D12" s="123"/>
      <c r="E12" s="74"/>
      <c r="F12" s="74"/>
      <c r="G12" s="74"/>
    </row>
    <row r="13" spans="1:7" ht="15.75">
      <c r="A13" s="72" t="s">
        <v>158</v>
      </c>
      <c r="B13" s="42">
        <v>5410</v>
      </c>
      <c r="C13" s="43"/>
      <c r="D13" s="123">
        <v>-400</v>
      </c>
      <c r="E13" s="74">
        <v>-400</v>
      </c>
      <c r="F13" s="74">
        <v>-400</v>
      </c>
      <c r="G13" s="74">
        <v>-400</v>
      </c>
    </row>
    <row r="14" spans="1:7" ht="15.75">
      <c r="A14" s="72" t="s">
        <v>476</v>
      </c>
      <c r="B14" s="42">
        <v>5210</v>
      </c>
      <c r="C14" s="43">
        <v>-20</v>
      </c>
      <c r="D14" s="123"/>
      <c r="E14" s="74"/>
      <c r="F14" s="74"/>
      <c r="G14" s="74"/>
    </row>
    <row r="15" spans="1:7" ht="15.75">
      <c r="A15" s="72" t="s">
        <v>477</v>
      </c>
      <c r="B15" s="42">
        <v>5210</v>
      </c>
      <c r="C15" s="43">
        <v>-200</v>
      </c>
      <c r="D15" s="123">
        <v>-240</v>
      </c>
      <c r="E15" s="74">
        <v>-240</v>
      </c>
      <c r="F15" s="74">
        <v>-240</v>
      </c>
      <c r="G15" s="74">
        <v>-240</v>
      </c>
    </row>
    <row r="16" spans="1:7" ht="15.75">
      <c r="A16" s="72" t="s">
        <v>348</v>
      </c>
      <c r="B16" s="42">
        <v>5100</v>
      </c>
      <c r="C16" s="43">
        <v>-115</v>
      </c>
      <c r="D16" s="123">
        <v>-135</v>
      </c>
      <c r="E16" s="74">
        <v>-135</v>
      </c>
      <c r="F16" s="74">
        <v>-135</v>
      </c>
      <c r="G16" s="74">
        <v>-135</v>
      </c>
    </row>
    <row r="17" spans="1:7" ht="15.75">
      <c r="A17" s="72" t="s">
        <v>350</v>
      </c>
      <c r="B17" s="42"/>
      <c r="C17" s="43"/>
      <c r="D17" s="123">
        <v>-150</v>
      </c>
      <c r="E17" s="74">
        <v>-150</v>
      </c>
      <c r="F17" s="74">
        <v>-150</v>
      </c>
      <c r="G17" s="74">
        <v>-150</v>
      </c>
    </row>
    <row r="18" spans="1:7" ht="15.75">
      <c r="A18" s="72" t="s">
        <v>351</v>
      </c>
      <c r="B18" s="42">
        <v>5410</v>
      </c>
      <c r="C18" s="43">
        <v>-150</v>
      </c>
      <c r="D18" s="123">
        <v>-150</v>
      </c>
      <c r="E18" s="74">
        <v>-150</v>
      </c>
      <c r="F18" s="74">
        <v>-150</v>
      </c>
      <c r="G18" s="74">
        <v>-150</v>
      </c>
    </row>
    <row r="19" spans="1:7" ht="15.75">
      <c r="A19" s="72" t="s">
        <v>356</v>
      </c>
      <c r="B19" s="42">
        <v>5100</v>
      </c>
      <c r="C19" s="43">
        <v>-30</v>
      </c>
      <c r="D19" s="123">
        <v>-70</v>
      </c>
      <c r="E19" s="74">
        <v>-70</v>
      </c>
      <c r="F19" s="74">
        <v>-70</v>
      </c>
      <c r="G19" s="74">
        <v>-70</v>
      </c>
    </row>
    <row r="20" spans="1:7" ht="15.75">
      <c r="A20" s="72" t="s">
        <v>451</v>
      </c>
      <c r="B20" s="42" t="s">
        <v>183</v>
      </c>
      <c r="C20" s="43"/>
      <c r="D20" s="123">
        <v>50</v>
      </c>
      <c r="E20" s="74">
        <v>50</v>
      </c>
      <c r="F20" s="74">
        <v>50</v>
      </c>
      <c r="G20" s="74">
        <v>50</v>
      </c>
    </row>
    <row r="21" spans="1:7" ht="15.75">
      <c r="A21" s="72" t="s">
        <v>262</v>
      </c>
      <c r="B21" s="42">
        <v>5100</v>
      </c>
      <c r="C21" s="43">
        <v>50</v>
      </c>
      <c r="D21" s="123"/>
      <c r="E21" s="74"/>
      <c r="F21" s="74"/>
      <c r="G21" s="74"/>
    </row>
    <row r="22" spans="1:7" ht="15.75">
      <c r="A22" s="72" t="s">
        <v>216</v>
      </c>
      <c r="B22" s="42">
        <v>5720</v>
      </c>
      <c r="C22" s="43">
        <v>35</v>
      </c>
      <c r="D22" s="123"/>
      <c r="E22" s="284"/>
      <c r="F22" s="284"/>
      <c r="G22" s="284"/>
    </row>
    <row r="23" spans="1:7" ht="15.75">
      <c r="A23" s="72" t="s">
        <v>219</v>
      </c>
      <c r="B23" s="42">
        <v>5120</v>
      </c>
      <c r="C23" s="43">
        <v>144</v>
      </c>
      <c r="D23" s="123"/>
      <c r="E23" s="74"/>
      <c r="F23" s="74"/>
      <c r="G23" s="74"/>
    </row>
    <row r="24" spans="1:7" ht="15.75">
      <c r="A24" s="72" t="s">
        <v>218</v>
      </c>
      <c r="B24" s="42">
        <v>5120</v>
      </c>
      <c r="C24" s="43">
        <v>40</v>
      </c>
      <c r="D24" s="123"/>
      <c r="E24" s="74"/>
      <c r="F24" s="74"/>
      <c r="G24" s="74"/>
    </row>
    <row r="25" spans="1:7" ht="15.75">
      <c r="A25" s="72" t="s">
        <v>316</v>
      </c>
      <c r="B25" s="42"/>
      <c r="C25" s="43">
        <v>-30</v>
      </c>
      <c r="D25" s="123"/>
      <c r="E25" s="74"/>
      <c r="F25" s="74"/>
      <c r="G25" s="74"/>
    </row>
    <row r="26" spans="1:7" ht="15.75">
      <c r="A26" s="72" t="s">
        <v>317</v>
      </c>
      <c r="B26" s="42"/>
      <c r="C26" s="43">
        <v>30</v>
      </c>
      <c r="D26" s="123"/>
      <c r="E26" s="74"/>
      <c r="F26" s="74"/>
      <c r="G26" s="74"/>
    </row>
    <row r="27" spans="1:7" ht="15.75">
      <c r="A27" s="72" t="s">
        <v>321</v>
      </c>
      <c r="B27" s="42"/>
      <c r="C27" s="43">
        <v>30</v>
      </c>
      <c r="D27" s="123"/>
      <c r="E27" s="74"/>
      <c r="F27" s="74"/>
      <c r="G27" s="74"/>
    </row>
    <row r="28" spans="1:7" ht="15.75">
      <c r="A28" s="72" t="s">
        <v>263</v>
      </c>
      <c r="B28" s="42">
        <v>5909</v>
      </c>
      <c r="C28" s="43">
        <v>75</v>
      </c>
      <c r="D28" s="123"/>
      <c r="E28" s="74"/>
      <c r="F28" s="74"/>
      <c r="G28" s="74"/>
    </row>
    <row r="29" spans="1:7" ht="15.75">
      <c r="A29" s="72"/>
      <c r="B29" s="42"/>
      <c r="C29" s="43"/>
      <c r="D29" s="123"/>
      <c r="E29" s="74"/>
      <c r="F29" s="74"/>
      <c r="G29" s="74"/>
    </row>
    <row r="30" spans="1:7" ht="16.5" thickBot="1">
      <c r="A30" s="143" t="s">
        <v>58</v>
      </c>
      <c r="B30" s="172"/>
      <c r="C30" s="131">
        <f>SUM(C10:C29)</f>
        <v>74</v>
      </c>
      <c r="D30" s="173"/>
      <c r="E30" s="153"/>
      <c r="F30" s="153"/>
      <c r="G30" s="74"/>
    </row>
    <row r="31" spans="1:7" ht="16.5" thickTop="1">
      <c r="A31" s="72"/>
      <c r="B31" s="42"/>
      <c r="C31" s="38"/>
      <c r="D31" s="123"/>
      <c r="E31" s="74"/>
      <c r="F31" s="74"/>
      <c r="G31" s="74"/>
    </row>
    <row r="32" spans="1:7" ht="15.75">
      <c r="A32" s="84" t="s">
        <v>52</v>
      </c>
      <c r="B32" s="42"/>
      <c r="C32" s="43"/>
      <c r="D32" s="123"/>
      <c r="E32" s="74"/>
      <c r="F32" s="74"/>
      <c r="G32" s="74"/>
    </row>
    <row r="33" spans="1:7" ht="15.75">
      <c r="A33" s="72" t="s">
        <v>478</v>
      </c>
      <c r="B33" s="42">
        <v>5120</v>
      </c>
      <c r="C33" s="43">
        <v>1650</v>
      </c>
      <c r="D33" s="123"/>
      <c r="E33" s="74"/>
      <c r="F33" s="74"/>
      <c r="G33" s="74"/>
    </row>
    <row r="34" spans="1:7" ht="15.75">
      <c r="A34" s="72" t="s">
        <v>319</v>
      </c>
      <c r="B34" s="42">
        <v>5917</v>
      </c>
      <c r="C34" s="43">
        <v>50</v>
      </c>
      <c r="D34" s="123"/>
      <c r="E34" s="74"/>
      <c r="F34" s="74"/>
      <c r="G34" s="74"/>
    </row>
    <row r="35" spans="1:7" s="154" customFormat="1" ht="15.75">
      <c r="A35" s="72" t="s">
        <v>63</v>
      </c>
      <c r="B35" s="42">
        <v>5914</v>
      </c>
      <c r="C35" s="43">
        <v>100</v>
      </c>
      <c r="D35" s="123">
        <v>0</v>
      </c>
      <c r="E35" s="74">
        <v>100</v>
      </c>
      <c r="F35" s="74">
        <v>0</v>
      </c>
      <c r="G35" s="74">
        <v>100</v>
      </c>
    </row>
    <row r="36" spans="1:7" ht="16.5" thickBot="1">
      <c r="A36" s="84" t="s">
        <v>64</v>
      </c>
      <c r="B36" s="172"/>
      <c r="C36" s="131">
        <f>SUM(C32:C35)</f>
        <v>1800</v>
      </c>
      <c r="D36" s="173"/>
      <c r="E36" s="153"/>
      <c r="F36" s="153"/>
      <c r="G36" s="74"/>
    </row>
    <row r="37" spans="1:7" ht="16.5" thickTop="1">
      <c r="A37" s="72"/>
      <c r="B37" s="42"/>
      <c r="C37" s="38"/>
      <c r="D37" s="123"/>
      <c r="E37" s="74"/>
      <c r="F37" s="74"/>
      <c r="G37" s="74"/>
    </row>
    <row r="38" spans="1:7" ht="15.75">
      <c r="A38" s="72"/>
      <c r="B38" s="42"/>
      <c r="C38" s="38"/>
      <c r="D38" s="123"/>
      <c r="E38" s="74"/>
      <c r="F38" s="74"/>
      <c r="G38" s="74"/>
    </row>
    <row r="39" spans="1:7" ht="15.75">
      <c r="A39" s="72"/>
      <c r="B39" s="42"/>
      <c r="C39" s="38"/>
      <c r="D39" s="123"/>
      <c r="E39" s="74"/>
      <c r="F39" s="74"/>
      <c r="G39" s="74"/>
    </row>
    <row r="40" spans="1:7" ht="15.75">
      <c r="A40" s="72"/>
      <c r="B40" s="42"/>
      <c r="C40" s="38"/>
      <c r="D40" s="123"/>
      <c r="E40" s="74"/>
      <c r="F40" s="74"/>
      <c r="G40" s="74"/>
    </row>
    <row r="41" spans="1:7" ht="15.75">
      <c r="A41" s="72"/>
      <c r="B41" s="42"/>
      <c r="C41" s="38"/>
      <c r="D41" s="123"/>
      <c r="E41" s="74"/>
      <c r="F41" s="74"/>
      <c r="G41" s="74"/>
    </row>
    <row r="42" spans="1:7" ht="15.75">
      <c r="A42" s="72"/>
      <c r="B42" s="42"/>
      <c r="C42" s="38"/>
      <c r="D42" s="123"/>
      <c r="E42" s="74"/>
      <c r="F42" s="74"/>
      <c r="G42" s="74"/>
    </row>
    <row r="43" spans="1:7" ht="15.75">
      <c r="A43" s="72"/>
      <c r="B43" s="42"/>
      <c r="C43" s="38"/>
      <c r="D43" s="123"/>
      <c r="E43" s="74"/>
      <c r="F43" s="74"/>
      <c r="G43" s="74"/>
    </row>
    <row r="44" spans="1:7" ht="15.75">
      <c r="A44" s="72"/>
      <c r="B44" s="42"/>
      <c r="C44" s="38"/>
      <c r="D44" s="123"/>
      <c r="E44" s="74"/>
      <c r="F44" s="74"/>
      <c r="G44" s="74"/>
    </row>
    <row r="45" spans="1:7" ht="15.75">
      <c r="A45" s="72"/>
      <c r="B45" s="42"/>
      <c r="C45" s="38"/>
      <c r="D45" s="123"/>
      <c r="E45" s="74"/>
      <c r="F45" s="74"/>
      <c r="G45" s="74"/>
    </row>
    <row r="46" spans="1:7" ht="15.75">
      <c r="A46" s="72"/>
      <c r="B46" s="42"/>
      <c r="C46" s="38"/>
      <c r="D46" s="123"/>
      <c r="E46" s="74"/>
      <c r="F46" s="74"/>
      <c r="G46" s="74"/>
    </row>
    <row r="47" spans="1:7" ht="15.75">
      <c r="A47" s="72"/>
      <c r="B47" s="42"/>
      <c r="C47" s="38"/>
      <c r="D47" s="123"/>
      <c r="E47" s="74"/>
      <c r="F47" s="74"/>
      <c r="G47" s="74"/>
    </row>
    <row r="48" spans="1:7" ht="15.75">
      <c r="A48" s="72"/>
      <c r="B48" s="42"/>
      <c r="C48" s="38"/>
      <c r="D48" s="123"/>
      <c r="E48" s="74"/>
      <c r="F48" s="74"/>
      <c r="G48" s="74"/>
    </row>
    <row r="49" spans="1:7" ht="15.75">
      <c r="A49" s="72"/>
      <c r="B49" s="42"/>
      <c r="C49" s="38"/>
      <c r="D49" s="123"/>
      <c r="E49" s="74"/>
      <c r="F49" s="74"/>
      <c r="G49" s="74"/>
    </row>
    <row r="50" spans="1:7" ht="15.75">
      <c r="A50" s="72"/>
      <c r="B50" s="42"/>
      <c r="C50" s="38"/>
      <c r="D50" s="123"/>
      <c r="E50" s="74"/>
      <c r="F50" s="74"/>
      <c r="G50" s="74"/>
    </row>
    <row r="51" spans="1:7" ht="15.75">
      <c r="A51" s="72"/>
      <c r="B51" s="42"/>
      <c r="C51" s="38"/>
      <c r="D51" s="123"/>
      <c r="E51" s="74"/>
      <c r="F51" s="74"/>
      <c r="G51" s="74"/>
    </row>
    <row r="52" spans="1:7" ht="15.75">
      <c r="A52" s="72"/>
      <c r="B52" s="42"/>
      <c r="C52" s="38"/>
      <c r="D52" s="123"/>
      <c r="E52" s="74"/>
      <c r="F52" s="74"/>
      <c r="G52" s="74"/>
    </row>
    <row r="53" spans="1:7" ht="15.75">
      <c r="A53" s="72"/>
      <c r="B53" s="42"/>
      <c r="C53" s="43"/>
      <c r="D53" s="123"/>
      <c r="E53" s="74"/>
      <c r="F53" s="74"/>
      <c r="G53" s="74"/>
    </row>
    <row r="54" spans="1:7" ht="15.75">
      <c r="A54" s="72"/>
      <c r="B54" s="42"/>
      <c r="C54" s="43"/>
      <c r="D54" s="123"/>
      <c r="E54" s="74"/>
      <c r="F54" s="74"/>
      <c r="G54" s="74"/>
    </row>
    <row r="55" spans="1:7" ht="15.75">
      <c r="A55" s="72"/>
      <c r="B55" s="42"/>
      <c r="C55" s="43"/>
      <c r="D55" s="123"/>
      <c r="E55" s="74"/>
      <c r="F55" s="74"/>
      <c r="G55" s="74"/>
    </row>
    <row r="56" spans="1:7" ht="15.75">
      <c r="A56" s="72"/>
      <c r="B56" s="42"/>
      <c r="C56" s="43"/>
      <c r="D56" s="123"/>
      <c r="E56" s="74"/>
      <c r="F56" s="74"/>
      <c r="G56" s="74"/>
    </row>
    <row r="57" spans="1:7" ht="15.75">
      <c r="A57" s="72"/>
      <c r="B57" s="42"/>
      <c r="C57" s="43"/>
      <c r="D57" s="123"/>
      <c r="E57" s="74"/>
      <c r="F57" s="74"/>
      <c r="G57" s="136"/>
    </row>
    <row r="58" spans="1:7" ht="16.5" thickBot="1">
      <c r="A58" s="72"/>
      <c r="B58" s="42"/>
      <c r="C58" s="43"/>
      <c r="D58" s="123"/>
      <c r="E58" s="74"/>
      <c r="F58" s="74"/>
      <c r="G58" s="136"/>
    </row>
    <row r="59" spans="1:7" ht="16.5" thickBot="1">
      <c r="A59" s="137" t="s">
        <v>55</v>
      </c>
      <c r="B59" s="138"/>
      <c r="C59" s="140">
        <f>+C7+C30+C36+C8</f>
        <v>14190</v>
      </c>
      <c r="D59" s="158">
        <f>SUM(D7:D58)</f>
        <v>11380</v>
      </c>
      <c r="E59" s="142">
        <f>SUM(E7:E58)</f>
        <v>11480</v>
      </c>
      <c r="F59" s="142">
        <f>SUM(F7:F58)</f>
        <v>11380</v>
      </c>
      <c r="G59" s="142">
        <f>SUM(G7:G58)</f>
        <v>11480</v>
      </c>
    </row>
  </sheetData>
  <printOptions/>
  <pageMargins left="0.7874015748031497" right="0.7874015748031497" top="0.5905511811023623" bottom="0.7874015748031497" header="0.5118110236220472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Eigersund Kommune</dc:creator>
  <cp:keywords/>
  <dc:description/>
  <cp:lastModifiedBy>Økonomi</cp:lastModifiedBy>
  <cp:lastPrinted>2010-11-02T06:34:18Z</cp:lastPrinted>
  <dcterms:created xsi:type="dcterms:W3CDTF">2003-10-29T07:12:21Z</dcterms:created>
  <dcterms:modified xsi:type="dcterms:W3CDTF">2010-11-02T06:35:17Z</dcterms:modified>
  <cp:category/>
  <cp:version/>
  <cp:contentType/>
  <cp:contentStatus/>
  <cp:revision>1</cp:revision>
</cp:coreProperties>
</file>