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405" yWindow="3480" windowWidth="16605" windowHeight="10605" tabRatio="850" activeTab="1"/>
  </bookViews>
  <sheets>
    <sheet name="Forklaring" sheetId="18" r:id="rId1"/>
    <sheet name="Resultat" sheetId="1" r:id="rId2"/>
    <sheet name="D_Sentr_" sheetId="2" r:id="rId3"/>
    <sheet name="D_Kirken" sheetId="4" r:id="rId4"/>
    <sheet name="D_Kap 7" sheetId="3" r:id="rId5"/>
    <sheet name="D_Ku-Oppv" sheetId="5" r:id="rId6"/>
    <sheet name="D_H_O" sheetId="6" r:id="rId7"/>
    <sheet name="D_Teknisk" sheetId="9" r:id="rId8"/>
    <sheet name="Inv_totalt" sheetId="10" r:id="rId9"/>
    <sheet name="I_Sentr_" sheetId="11" r:id="rId10"/>
    <sheet name="I_Kirken" sheetId="12" r:id="rId11"/>
    <sheet name="I_Ku-Oppv" sheetId="13" r:id="rId12"/>
    <sheet name="I_H_O" sheetId="14" r:id="rId13"/>
    <sheet name="I_VAR" sheetId="16" r:id="rId14"/>
    <sheet name="I_Teknisk" sheetId="17" r:id="rId15"/>
  </sheets>
  <definedNames>
    <definedName name="Excel_BuiltIn_Print_Area_2">D_Sentr_!$A$1:$G$68</definedName>
    <definedName name="Excel_BuiltIn_Print_Area_6_1">D_H_O!$A$1:$G$58</definedName>
    <definedName name="_xlnm.Print_Area" localSheetId="6">D_H_O!$A$1:$G$58</definedName>
    <definedName name="_xlnm.Print_Area" localSheetId="4">'D_Kap 7'!$A$1:$G$58</definedName>
    <definedName name="_xlnm.Print_Area" localSheetId="3">D_Kirken!$A$1:$G$58</definedName>
    <definedName name="_xlnm.Print_Area" localSheetId="5">'D_Ku-Oppv'!$A$1:$G$58</definedName>
    <definedName name="_xlnm.Print_Area" localSheetId="2">D_Sentr_!$A$1:$G$68</definedName>
    <definedName name="_xlnm.Print_Area" localSheetId="7">D_Teknisk!$A$1:$G$58</definedName>
    <definedName name="_xlnm.Print_Area" localSheetId="0">Forklaring!$A$1:$H$60</definedName>
    <definedName name="_xlnm.Print_Area" localSheetId="12">I_H_O!$A$1:$G$58</definedName>
    <definedName name="_xlnm.Print_Area" localSheetId="10">I_Kirken!$A$1:$G$58</definedName>
    <definedName name="_xlnm.Print_Area" localSheetId="11">'I_Ku-Oppv'!$A$1:$G$58</definedName>
    <definedName name="_xlnm.Print_Area" localSheetId="9">I_Sentr_!$A$1:$G$58</definedName>
    <definedName name="_xlnm.Print_Area" localSheetId="14">I_Teknisk!$A$1:$G$58</definedName>
    <definedName name="_xlnm.Print_Area" localSheetId="13">I_VAR!$A$1:$G$58</definedName>
    <definedName name="_xlnm.Print_Area" localSheetId="8">Inv_totalt!$A$1:$H$55</definedName>
    <definedName name="_xlnm.Print_Area" localSheetId="1">Resultat!$A$1:$I$70</definedName>
    <definedName name="_xlnm.Print_Titles" localSheetId="6">D_H_O!$1:$6</definedName>
    <definedName name="_xlnm.Print_Titles" localSheetId="4">'D_Kap 7'!$1:$6</definedName>
    <definedName name="_xlnm.Print_Titles" localSheetId="3">D_Kirken!$1:$6</definedName>
    <definedName name="_xlnm.Print_Titles" localSheetId="5">'D_Ku-Oppv'!$1:$6</definedName>
    <definedName name="_xlnm.Print_Titles" localSheetId="2">D_Sentr_!$1:$6</definedName>
    <definedName name="_xlnm.Print_Titles" localSheetId="7">D_Teknisk!$1:$6</definedName>
    <definedName name="_xlnm.Print_Titles" localSheetId="12">I_H_O!$1:$6</definedName>
    <definedName name="_xlnm.Print_Titles" localSheetId="10">I_Kirken!$1:$6</definedName>
    <definedName name="_xlnm.Print_Titles" localSheetId="11">'I_Ku-Oppv'!$1:$6</definedName>
    <definedName name="_xlnm.Print_Titles" localSheetId="9">I_Sentr_!$1:$6</definedName>
    <definedName name="_xlnm.Print_Titles" localSheetId="14">I_Teknisk!$1:$6</definedName>
    <definedName name="_xlnm.Print_Titles" localSheetId="13">I_VAR!$1:$6</definedName>
    <definedName name="_xlnm.Print_Titles" localSheetId="8">Inv_totalt!$1:$6</definedName>
  </definedNames>
  <calcPr calcId="145621"/>
</workbook>
</file>

<file path=xl/calcChain.xml><?xml version="1.0" encoding="utf-8"?>
<calcChain xmlns="http://schemas.openxmlformats.org/spreadsheetml/2006/main">
  <c r="F51" i="1" l="1"/>
  <c r="D12" i="6"/>
  <c r="E12" i="6" s="1"/>
  <c r="F12" i="6" s="1"/>
  <c r="G12" i="6" s="1"/>
  <c r="E20" i="1"/>
  <c r="E21" i="1"/>
  <c r="E18" i="1"/>
  <c r="G51" i="1"/>
  <c r="F50" i="1"/>
  <c r="F36" i="10"/>
  <c r="H28" i="10"/>
  <c r="G28" i="10"/>
  <c r="F28" i="10"/>
  <c r="E28" i="10"/>
  <c r="I17" i="1"/>
  <c r="H17" i="1"/>
  <c r="G17" i="1"/>
  <c r="F17" i="1"/>
  <c r="G36" i="10"/>
  <c r="G41" i="10" s="1"/>
  <c r="D37" i="9"/>
  <c r="E37" i="9" s="1"/>
  <c r="F37" i="9" s="1"/>
  <c r="G37" i="9" s="1"/>
  <c r="I10" i="1"/>
  <c r="H10" i="1"/>
  <c r="G10" i="1"/>
  <c r="C53" i="9"/>
  <c r="F8" i="9" s="1"/>
  <c r="C53" i="6"/>
  <c r="F8" i="6" s="1"/>
  <c r="C46" i="5"/>
  <c r="D8" i="5" s="1"/>
  <c r="C13" i="4"/>
  <c r="F10" i="1"/>
  <c r="E11" i="9"/>
  <c r="F11" i="9" s="1"/>
  <c r="G11" i="9" s="1"/>
  <c r="E13" i="6"/>
  <c r="F13" i="6" s="1"/>
  <c r="G13" i="6" s="1"/>
  <c r="E13" i="5"/>
  <c r="F13" i="5" s="1"/>
  <c r="G13" i="5" s="1"/>
  <c r="D32" i="9"/>
  <c r="E32" i="9" s="1"/>
  <c r="F32" i="9" s="1"/>
  <c r="G32" i="9" s="1"/>
  <c r="D13" i="3"/>
  <c r="E13" i="3" s="1"/>
  <c r="F13" i="3" s="1"/>
  <c r="G13" i="3" s="1"/>
  <c r="E26" i="1"/>
  <c r="E10" i="9"/>
  <c r="F10" i="9" s="1"/>
  <c r="G10" i="9" s="1"/>
  <c r="D10" i="9"/>
  <c r="C12" i="5"/>
  <c r="D11" i="6"/>
  <c r="E11" i="6" s="1"/>
  <c r="F11" i="6" s="1"/>
  <c r="G11" i="6" s="1"/>
  <c r="C11" i="6"/>
  <c r="C49" i="6" s="1"/>
  <c r="D11" i="5"/>
  <c r="E11" i="5" s="1"/>
  <c r="F11" i="5" s="1"/>
  <c r="G11" i="5" s="1"/>
  <c r="C11" i="5"/>
  <c r="C39" i="5" s="1"/>
  <c r="C58" i="5" s="1"/>
  <c r="C13" i="3"/>
  <c r="C15" i="3" s="1"/>
  <c r="D11" i="2"/>
  <c r="E11" i="2" s="1"/>
  <c r="F11" i="2" s="1"/>
  <c r="G11" i="2" s="1"/>
  <c r="C11" i="2"/>
  <c r="C44" i="2" s="1"/>
  <c r="C10" i="9"/>
  <c r="C40" i="9" s="1"/>
  <c r="H10" i="10"/>
  <c r="D18" i="16"/>
  <c r="E13" i="10"/>
  <c r="G31" i="16"/>
  <c r="H14" i="10" s="1"/>
  <c r="G18" i="16"/>
  <c r="H13" i="10" s="1"/>
  <c r="D31" i="16"/>
  <c r="D58" i="16" s="1"/>
  <c r="D58" i="17"/>
  <c r="E15" i="10" s="1"/>
  <c r="E18" i="16"/>
  <c r="F13" i="10" s="1"/>
  <c r="F26" i="1"/>
  <c r="D26" i="1"/>
  <c r="D43" i="1"/>
  <c r="D56" i="1"/>
  <c r="D65" i="1"/>
  <c r="E56" i="1"/>
  <c r="C58" i="11"/>
  <c r="D9" i="10" s="1"/>
  <c r="C58" i="14"/>
  <c r="D12" i="10" s="1"/>
  <c r="D58" i="11"/>
  <c r="E9" i="10" s="1"/>
  <c r="D58" i="14"/>
  <c r="E12" i="10" s="1"/>
  <c r="D58" i="13"/>
  <c r="E11" i="10"/>
  <c r="E41" i="10"/>
  <c r="E58" i="11"/>
  <c r="F9" i="10" s="1"/>
  <c r="E58" i="14"/>
  <c r="F12" i="10" s="1"/>
  <c r="E58" i="12"/>
  <c r="F10" i="10"/>
  <c r="E58" i="13"/>
  <c r="F11" i="10"/>
  <c r="E58" i="17"/>
  <c r="F15" i="10" s="1"/>
  <c r="F41" i="10"/>
  <c r="F58" i="11"/>
  <c r="G9" i="10"/>
  <c r="F58" i="14"/>
  <c r="G12" i="10" s="1"/>
  <c r="F58" i="13"/>
  <c r="G11" i="10"/>
  <c r="F58" i="17"/>
  <c r="G15" i="10" s="1"/>
  <c r="C58" i="12"/>
  <c r="D10" i="10"/>
  <c r="D58" i="12"/>
  <c r="E10" i="10"/>
  <c r="F58" i="12"/>
  <c r="G10" i="10"/>
  <c r="G58" i="12"/>
  <c r="C66" i="2"/>
  <c r="G8" i="2" s="1"/>
  <c r="G58" i="11"/>
  <c r="H9" i="10" s="1"/>
  <c r="G58" i="17"/>
  <c r="H15" i="10" s="1"/>
  <c r="G58" i="13"/>
  <c r="H11" i="10"/>
  <c r="C23" i="3"/>
  <c r="F8" i="3" s="1"/>
  <c r="C17" i="4"/>
  <c r="E31" i="16"/>
  <c r="F14" i="10" s="1"/>
  <c r="F43" i="1"/>
  <c r="F56" i="1"/>
  <c r="G8" i="5"/>
  <c r="G43" i="1"/>
  <c r="G26" i="1"/>
  <c r="G56" i="1"/>
  <c r="H43" i="1"/>
  <c r="H26" i="1"/>
  <c r="H56" i="1"/>
  <c r="I43" i="1"/>
  <c r="I26" i="1"/>
  <c r="I56" i="1"/>
  <c r="F18" i="16"/>
  <c r="G13" i="10" s="1"/>
  <c r="F31" i="16"/>
  <c r="G14" i="10" s="1"/>
  <c r="G58" i="14"/>
  <c r="H12" i="10" s="1"/>
  <c r="H41" i="10"/>
  <c r="C58" i="17"/>
  <c r="D15" i="10"/>
  <c r="C58" i="13"/>
  <c r="D11" i="10"/>
  <c r="C18" i="16"/>
  <c r="D13" i="10" s="1"/>
  <c r="C31" i="16"/>
  <c r="D14" i="10" s="1"/>
  <c r="D26" i="10"/>
  <c r="D41" i="10"/>
  <c r="L65" i="1"/>
  <c r="E43" i="1"/>
  <c r="C58" i="4"/>
  <c r="D7" i="4" s="1"/>
  <c r="L66" i="1"/>
  <c r="E8" i="5"/>
  <c r="F8" i="5"/>
  <c r="G8" i="3" l="1"/>
  <c r="D8" i="3"/>
  <c r="E8" i="3"/>
  <c r="C58" i="3"/>
  <c r="D7" i="3" s="1"/>
  <c r="E8" i="6"/>
  <c r="C58" i="6"/>
  <c r="E62" i="1" s="1"/>
  <c r="L62" i="1" s="1"/>
  <c r="H23" i="10"/>
  <c r="H26" i="10" s="1"/>
  <c r="G58" i="16"/>
  <c r="F58" i="16"/>
  <c r="E14" i="10"/>
  <c r="E23" i="10" s="1"/>
  <c r="E26" i="10" s="1"/>
  <c r="G23" i="10"/>
  <c r="G26" i="10" s="1"/>
  <c r="F23" i="10"/>
  <c r="F26" i="10" s="1"/>
  <c r="E58" i="16"/>
  <c r="C58" i="16"/>
  <c r="F16" i="10"/>
  <c r="F20" i="10" s="1"/>
  <c r="H16" i="10"/>
  <c r="H20" i="10" s="1"/>
  <c r="G16" i="10"/>
  <c r="G20" i="10" s="1"/>
  <c r="D16" i="10"/>
  <c r="D20" i="10" s="1"/>
  <c r="D55" i="10" s="1"/>
  <c r="C58" i="9"/>
  <c r="D7" i="9" s="1"/>
  <c r="D8" i="9"/>
  <c r="E8" i="9"/>
  <c r="G8" i="9"/>
  <c r="G8" i="6"/>
  <c r="D8" i="6"/>
  <c r="E61" i="1"/>
  <c r="D7" i="5"/>
  <c r="E59" i="1"/>
  <c r="E7" i="4"/>
  <c r="E58" i="4" s="1"/>
  <c r="G60" i="1" s="1"/>
  <c r="D58" i="4"/>
  <c r="F60" i="1" s="1"/>
  <c r="G7" i="4"/>
  <c r="G58" i="4" s="1"/>
  <c r="I60" i="1" s="1"/>
  <c r="F7" i="4"/>
  <c r="F58" i="4" s="1"/>
  <c r="H60" i="1" s="1"/>
  <c r="E60" i="1"/>
  <c r="F8" i="2"/>
  <c r="C68" i="2"/>
  <c r="D7" i="2" s="1"/>
  <c r="D8" i="2"/>
  <c r="E8" i="2"/>
  <c r="D67" i="1"/>
  <c r="E16" i="10" l="1"/>
  <c r="E20" i="10" s="1"/>
  <c r="E55" i="10" s="1"/>
  <c r="D7" i="6"/>
  <c r="E7" i="6" s="1"/>
  <c r="E58" i="6" s="1"/>
  <c r="G62" i="1" s="1"/>
  <c r="H55" i="10"/>
  <c r="F55" i="10"/>
  <c r="G55" i="10"/>
  <c r="E64" i="1"/>
  <c r="E65" i="1" s="1"/>
  <c r="E67" i="1" s="1"/>
  <c r="E7" i="9"/>
  <c r="E58" i="9" s="1"/>
  <c r="G64" i="1" s="1"/>
  <c r="D58" i="9"/>
  <c r="F64" i="1" s="1"/>
  <c r="F7" i="9"/>
  <c r="F58" i="9" s="1"/>
  <c r="H64" i="1" s="1"/>
  <c r="G7" i="9"/>
  <c r="G58" i="9" s="1"/>
  <c r="I64" i="1" s="1"/>
  <c r="L61" i="1"/>
  <c r="G7" i="5"/>
  <c r="G58" i="5" s="1"/>
  <c r="I61" i="1" s="1"/>
  <c r="D58" i="5"/>
  <c r="F61" i="1" s="1"/>
  <c r="E7" i="5"/>
  <c r="E58" i="5" s="1"/>
  <c r="G61" i="1" s="1"/>
  <c r="F7" i="5"/>
  <c r="F58" i="5" s="1"/>
  <c r="H61" i="1" s="1"/>
  <c r="D58" i="3"/>
  <c r="F59" i="1" s="1"/>
  <c r="E7" i="3"/>
  <c r="L59" i="1"/>
  <c r="E58" i="1"/>
  <c r="L58" i="1" s="1"/>
  <c r="E7" i="2"/>
  <c r="E68" i="2" s="1"/>
  <c r="G58" i="1" s="1"/>
  <c r="D68" i="2"/>
  <c r="F58" i="1" s="1"/>
  <c r="G7" i="2"/>
  <c r="G68" i="2" s="1"/>
  <c r="I58" i="1" s="1"/>
  <c r="F7" i="2"/>
  <c r="F68" i="2" s="1"/>
  <c r="H58" i="1" s="1"/>
  <c r="G7" i="6" l="1"/>
  <c r="G58" i="6" s="1"/>
  <c r="I62" i="1" s="1"/>
  <c r="F7" i="6"/>
  <c r="F58" i="6" s="1"/>
  <c r="H62" i="1" s="1"/>
  <c r="D58" i="6"/>
  <c r="F62" i="1" s="1"/>
  <c r="F65" i="1" s="1"/>
  <c r="F67" i="1" s="1"/>
  <c r="L64" i="1"/>
  <c r="E58" i="3"/>
  <c r="G59" i="1" s="1"/>
  <c r="G65" i="1" s="1"/>
  <c r="G67" i="1" s="1"/>
  <c r="F7" i="3"/>
  <c r="G7" i="3" l="1"/>
  <c r="G58" i="3" s="1"/>
  <c r="I59" i="1" s="1"/>
  <c r="I65" i="1" s="1"/>
  <c r="I67" i="1" s="1"/>
  <c r="F58" i="3"/>
  <c r="H59" i="1" s="1"/>
  <c r="H65" i="1" s="1"/>
  <c r="H67" i="1" s="1"/>
  <c r="D69" i="1" l="1"/>
</calcChain>
</file>

<file path=xl/comments1.xml><?xml version="1.0" encoding="utf-8"?>
<comments xmlns="http://schemas.openxmlformats.org/spreadsheetml/2006/main">
  <authors>
    <author>Tore L.  Oliversen</author>
    <author/>
  </authors>
  <commentList>
    <comment ref="E11" authorId="0">
      <text>
        <r>
          <rPr>
            <b/>
            <sz val="9"/>
            <color indexed="81"/>
            <rFont val="Tahoma"/>
            <family val="2"/>
          </rPr>
          <t>Tore L.  Oliversen:</t>
        </r>
        <r>
          <rPr>
            <sz val="9"/>
            <color indexed="81"/>
            <rFont val="Tahoma"/>
            <family val="2"/>
          </rPr>
          <t xml:space="preserve">
Iht skriv er tallet 1995</t>
        </r>
      </text>
    </comment>
    <comment ref="B13" authorId="0">
      <text>
        <r>
          <rPr>
            <b/>
            <sz val="9"/>
            <color indexed="81"/>
            <rFont val="Tahoma"/>
            <family val="2"/>
          </rPr>
          <t>Tore L.  Oliversen:</t>
        </r>
        <r>
          <rPr>
            <sz val="9"/>
            <color indexed="81"/>
            <rFont val="Tahoma"/>
            <family val="2"/>
          </rPr>
          <t xml:space="preserve">
Flyttet til HO.</t>
        </r>
      </text>
    </comment>
    <comment ref="B63" authorId="1">
      <text>
        <r>
          <rPr>
            <b/>
            <sz val="8"/>
            <color indexed="8"/>
            <rFont val="Times New Roman"/>
            <family val="1"/>
          </rPr>
          <t xml:space="preserve">Eigersund kommune:
</t>
        </r>
        <r>
          <rPr>
            <sz val="8"/>
            <color indexed="8"/>
            <rFont val="Times New Roman"/>
            <family val="1"/>
          </rPr>
          <t>Merk at her ligger det inne bruk av fond for sektoren i hele perioden.</t>
        </r>
      </text>
    </comment>
  </commentList>
</comments>
</file>

<file path=xl/comments2.xml><?xml version="1.0" encoding="utf-8"?>
<comments xmlns="http://schemas.openxmlformats.org/spreadsheetml/2006/main">
  <authors>
    <author>Tore L.  Oliversen</author>
  </authors>
  <commentList>
    <comment ref="A35" authorId="0">
      <text>
        <r>
          <rPr>
            <b/>
            <sz val="9"/>
            <color indexed="81"/>
            <rFont val="Tahoma"/>
            <family val="2"/>
          </rPr>
          <t>Tore L.  Oliversen:</t>
        </r>
        <r>
          <rPr>
            <sz val="9"/>
            <color indexed="81"/>
            <rFont val="Tahoma"/>
            <family val="2"/>
          </rPr>
          <t xml:space="preserve">
Fremfor kjøp av plantjenester vurderer vi ansettelse av en ekstra på plansiden.</t>
        </r>
      </text>
    </comment>
  </commentList>
</comments>
</file>

<file path=xl/comments3.xml><?xml version="1.0" encoding="utf-8"?>
<comments xmlns="http://schemas.openxmlformats.org/spreadsheetml/2006/main">
  <authors>
    <author>Tore L.  Oliversen</author>
  </authors>
  <commentList>
    <comment ref="A12" authorId="0">
      <text>
        <r>
          <rPr>
            <b/>
            <sz val="9"/>
            <color indexed="81"/>
            <rFont val="Tahoma"/>
            <family val="2"/>
          </rPr>
          <t>Tore L.  Oliversen:</t>
        </r>
        <r>
          <rPr>
            <sz val="9"/>
            <color indexed="81"/>
            <rFont val="Tahoma"/>
            <family val="2"/>
          </rPr>
          <t xml:space="preserve">
Ligger inne 78 mill kr.</t>
        </r>
      </text>
    </comment>
    <comment ref="D12" authorId="0">
      <text>
        <r>
          <rPr>
            <b/>
            <sz val="9"/>
            <color indexed="81"/>
            <rFont val="Tahoma"/>
            <family val="2"/>
          </rPr>
          <t>Tore L.  Oliversen:</t>
        </r>
        <r>
          <rPr>
            <sz val="9"/>
            <color indexed="81"/>
            <rFont val="Tahoma"/>
            <family val="2"/>
          </rPr>
          <t xml:space="preserve">
KO og HO har delt på en 80% stilling koordinerende enhet. 
Hele hjemmelen ligger i HO. 
Det vil bli foretatt budsjettjustering både for 2018 og helårseffekt må innarbeides i rammearkene for 2019. 
Kan du være så snill og innarbeide dette i rammearkene når du justerer dem neste gang?
40% stilling Koordinerende enhet - KO sin andel
Oppstart i stilling 20.08.2018  
 Årslønn Avrundet                    2018       Helårs kostnad fra B2019  
10100              194 159             70 000           194 000   
10900                37 181             13 000             37 000   
10990                32 619             12 000             33 000   
                                                95 000           264 000   
</t>
        </r>
      </text>
    </comment>
    <comment ref="A45" authorId="0">
      <text>
        <r>
          <rPr>
            <b/>
            <sz val="9"/>
            <color indexed="81"/>
            <rFont val="Tahoma"/>
            <family val="2"/>
          </rPr>
          <t>Tore L.  Oliversen:</t>
        </r>
        <r>
          <rPr>
            <sz val="9"/>
            <color indexed="81"/>
            <rFont val="Tahoma"/>
            <family val="2"/>
          </rPr>
          <t xml:space="preserve">
Følgene fond brukes iht sak KS 18/6-18:
2. Budsjettrammen settes inntil kr. 20.000.000,- som en engangsutbetaling.  
3. Budsjettrammen på kr. 20.000.000,- finansieres ved bruk av følgende frie driftsfond:
· Skattereguleringsfondet kr. 3.900.000,-          
· Finansfondet kr. 6.000.000,-          
· Tapsfond Sentraladministrasjon kr. 850.000,-                    
· Barnehagefond 1.250.000,-          
· Pensjonsfondet 8.000.000,-          
</t>
        </r>
      </text>
    </comment>
  </commentList>
</comments>
</file>

<file path=xl/comments4.xml><?xml version="1.0" encoding="utf-8"?>
<comments xmlns="http://schemas.openxmlformats.org/spreadsheetml/2006/main">
  <authors>
    <author>Tore L.  Oliversen</author>
  </authors>
  <commentList>
    <comment ref="A12" authorId="0">
      <text>
        <r>
          <rPr>
            <b/>
            <sz val="9"/>
            <color indexed="81"/>
            <rFont val="Tahoma"/>
            <family val="2"/>
          </rPr>
          <t>Tore L.  Oliversen:</t>
        </r>
        <r>
          <rPr>
            <sz val="9"/>
            <color indexed="81"/>
            <rFont val="Tahoma"/>
            <family val="2"/>
          </rPr>
          <t xml:space="preserve">
Ligger inne 78 mill kr.</t>
        </r>
      </text>
    </comment>
    <comment ref="D12" authorId="0">
      <text>
        <r>
          <rPr>
            <b/>
            <sz val="9"/>
            <color indexed="81"/>
            <rFont val="Tahoma"/>
            <family val="2"/>
          </rPr>
          <t>Tore L.  Oliversen:</t>
        </r>
        <r>
          <rPr>
            <sz val="9"/>
            <color indexed="81"/>
            <rFont val="Tahoma"/>
            <family val="2"/>
          </rPr>
          <t xml:space="preserve">
totalt 264 fra KO - koordinerende enhet - KO sin andel flyttes. Se merknad KO.</t>
        </r>
      </text>
    </comment>
  </commentList>
</comments>
</file>

<file path=xl/comments5.xml><?xml version="1.0" encoding="utf-8"?>
<comments xmlns="http://schemas.openxmlformats.org/spreadsheetml/2006/main">
  <authors>
    <author>Tore L.  Oliversen</author>
  </authors>
  <commentList>
    <comment ref="D22" authorId="0">
      <text>
        <r>
          <rPr>
            <b/>
            <sz val="9"/>
            <color indexed="81"/>
            <rFont val="Tahoma"/>
            <family val="2"/>
          </rPr>
          <t>Tore L.  Oliversen:</t>
        </r>
        <r>
          <rPr>
            <sz val="9"/>
            <color indexed="81"/>
            <rFont val="Tahoma"/>
            <family val="2"/>
          </rPr>
          <t xml:space="preserve">
Leieutgifter er 140 kr/mnd i leie + mva. </t>
        </r>
      </text>
    </comment>
    <comment ref="D37" authorId="0">
      <text>
        <r>
          <rPr>
            <b/>
            <sz val="9"/>
            <color indexed="81"/>
            <rFont val="Tahoma"/>
            <family val="2"/>
          </rPr>
          <t>Tore L.  Oliversen:</t>
        </r>
        <r>
          <rPr>
            <sz val="9"/>
            <color indexed="81"/>
            <rFont val="Tahoma"/>
            <family val="2"/>
          </rPr>
          <t xml:space="preserve">
Har her tatt hensyn til at avd får mva iht oppsett.</t>
        </r>
      </text>
    </comment>
  </commentList>
</comments>
</file>

<file path=xl/comments6.xml><?xml version="1.0" encoding="utf-8"?>
<comments xmlns="http://schemas.openxmlformats.org/spreadsheetml/2006/main">
  <authors>
    <author>Tore L.  Oliversen</author>
  </authors>
  <commentList>
    <comment ref="D9" authorId="0">
      <text>
        <r>
          <rPr>
            <b/>
            <sz val="9"/>
            <color indexed="81"/>
            <rFont val="Tahoma"/>
            <family val="2"/>
          </rPr>
          <t>Tore L.  Oliversen:</t>
        </r>
        <r>
          <rPr>
            <sz val="9"/>
            <color indexed="81"/>
            <rFont val="Tahoma"/>
            <family val="2"/>
          </rPr>
          <t xml:space="preserve">
Fra JB har vi fått info om 65 i 19 og 135 i 20. Dette fører uansett til en betydelig foranding - også i forhold til 2019. Ligger et forslag om å flytte 50 mill kr fra 2018. Kutt. Lå 114 i 19 og 59 i 20.
Ny info 135 i 2019 og 65 i 2021.</t>
        </r>
      </text>
    </comment>
  </commentList>
</comments>
</file>

<file path=xl/sharedStrings.xml><?xml version="1.0" encoding="utf-8"?>
<sst xmlns="http://schemas.openxmlformats.org/spreadsheetml/2006/main" count="619" uniqueCount="433">
  <si>
    <t xml:space="preserve">Renovering kommunale broer </t>
  </si>
  <si>
    <t>Egenkapitalinnskudd KLP</t>
  </si>
  <si>
    <t>Årlig egenkapitalinnskudd KLP</t>
  </si>
  <si>
    <t>Bruk av Pensjonsfondet (eget fond EK)</t>
  </si>
  <si>
    <t>Salg av tomter</t>
  </si>
  <si>
    <t>Refusjon infrastruktur tomter</t>
  </si>
  <si>
    <t>Inntekter, finansposter og resultat</t>
  </si>
  <si>
    <t>Budsjett og økonomiplan</t>
  </si>
  <si>
    <t>Justert</t>
  </si>
  <si>
    <t>Økonomiplan</t>
  </si>
  <si>
    <t>Regnskap</t>
  </si>
  <si>
    <t>budsjett</t>
  </si>
  <si>
    <t>Budsjett</t>
  </si>
  <si>
    <t>Drift - endringer</t>
  </si>
  <si>
    <t>Ansvar</t>
  </si>
  <si>
    <t>Skatteinngang</t>
  </si>
  <si>
    <t>Rammetilskudd</t>
  </si>
  <si>
    <t>Rente-tilskudd omsorg</t>
  </si>
  <si>
    <t>Vertskommunetilskudd</t>
  </si>
  <si>
    <t>Statstilskudd flyktninger</t>
  </si>
  <si>
    <t>Momskompensasjon - drift</t>
  </si>
  <si>
    <t>Investerings tilskudd GR97</t>
  </si>
  <si>
    <t>Refusjon rentefrie skolelån</t>
  </si>
  <si>
    <t>Kalk. rent./avd.</t>
  </si>
  <si>
    <t>Sum frie disponible inntekter</t>
  </si>
  <si>
    <t>Amortiseringstilskudd 1 og 2</t>
  </si>
  <si>
    <t>Renter av innskudd fond</t>
  </si>
  <si>
    <t>Renter ved for sen betaling</t>
  </si>
  <si>
    <t>Renteinntekter av bankinnskudd</t>
  </si>
  <si>
    <t>Konsesjonskraft</t>
  </si>
  <si>
    <t>Utbytte Lyse Energi AS</t>
  </si>
  <si>
    <t>Rente Lyse Energi AS</t>
  </si>
  <si>
    <t>Finansbelastning prosjekt</t>
  </si>
  <si>
    <t>Netto finansposter</t>
  </si>
  <si>
    <t>Avsetninger</t>
  </si>
  <si>
    <t>Netto avsetninger</t>
  </si>
  <si>
    <t>Til fordeling drift</t>
  </si>
  <si>
    <t>Sentraladministrasjonen</t>
  </si>
  <si>
    <t>Kirken</t>
  </si>
  <si>
    <t>Resultat (avsetn. fond)</t>
  </si>
  <si>
    <t>Vedtatte</t>
  </si>
  <si>
    <t>endringer</t>
  </si>
  <si>
    <t>Nettobudsjett</t>
  </si>
  <si>
    <t>Varige rammeendringer:</t>
  </si>
  <si>
    <t>Red. vertskom.tilskudd</t>
  </si>
  <si>
    <t>Sum varige rammeendringer:</t>
  </si>
  <si>
    <t>Tidsbegrensede rammeendringer:</t>
  </si>
  <si>
    <t>Sum tidsbegrensede rammenedringer</t>
  </si>
  <si>
    <t>Samlet ramme avd.</t>
  </si>
  <si>
    <t>Kap. 7 - Fellesfunksjoner</t>
  </si>
  <si>
    <t>Varige rameendringer:</t>
  </si>
  <si>
    <t>Sum varige rammeendringer</t>
  </si>
  <si>
    <t>Sum tidsbegrensede rammeendringer</t>
  </si>
  <si>
    <t>Vannforsyning</t>
  </si>
  <si>
    <t>Avløp</t>
  </si>
  <si>
    <t>Finansiering av investeringene</t>
  </si>
  <si>
    <t>Investeringer</t>
  </si>
  <si>
    <t>Prosjekt</t>
  </si>
  <si>
    <t>Vannsektoren</t>
  </si>
  <si>
    <t>Avløpssektoren</t>
  </si>
  <si>
    <t>Investeringer i anleggsmidler</t>
  </si>
  <si>
    <t>Start lån</t>
  </si>
  <si>
    <t>Årlig finansieringsbehov</t>
  </si>
  <si>
    <t>Finansiering</t>
  </si>
  <si>
    <t>Bruk av lånemidler (VA)</t>
  </si>
  <si>
    <t>Bruk av lånemidler (kommunalt)</t>
  </si>
  <si>
    <t>Låneopptak Start lån</t>
  </si>
  <si>
    <t>Sum ekstern finansiering</t>
  </si>
  <si>
    <t>Egenkapital</t>
  </si>
  <si>
    <t>Sum egenkapital</t>
  </si>
  <si>
    <t>Udekket / udisponert</t>
  </si>
  <si>
    <t>Nye PC'er/servere</t>
  </si>
  <si>
    <t>Nettverk</t>
  </si>
  <si>
    <t xml:space="preserve">IP-telefoni </t>
  </si>
  <si>
    <t>IKT-sikkerhet</t>
  </si>
  <si>
    <t>Vann og avløp</t>
  </si>
  <si>
    <t>Tiltak på vannledningsnettet</t>
  </si>
  <si>
    <t>Sum vannforsyning</t>
  </si>
  <si>
    <t>Tiltak på avløpsnettet</t>
  </si>
  <si>
    <t>Nye kloakkpumpestasjoner</t>
  </si>
  <si>
    <t>Sum avløp</t>
  </si>
  <si>
    <t>Tiltak på veianlegg</t>
  </si>
  <si>
    <t>Egenandel trafikksikerhetstiltak</t>
  </si>
  <si>
    <t>Nærmiljøanlegg</t>
  </si>
  <si>
    <t>Opprustning lekeplasser</t>
  </si>
  <si>
    <t>Samlet ramme avd. (ex tilbakebet)</t>
  </si>
  <si>
    <t>Skjønnsmidler fra fylkesmannen</t>
  </si>
  <si>
    <t>Fellesfunksjoner - Kap 7</t>
  </si>
  <si>
    <t>Sanering avløpsledning sentrum</t>
  </si>
  <si>
    <t>Avdrag ansvarlig lån Lyse</t>
  </si>
  <si>
    <t>Oppgradering av felles utstyr/servere</t>
  </si>
  <si>
    <t>Friluftsomåder</t>
  </si>
  <si>
    <t>Diverse</t>
  </si>
  <si>
    <t>Amortisert premieavvik - kostnad</t>
  </si>
  <si>
    <t xml:space="preserve">IKT-utstyr barnehagene </t>
  </si>
  <si>
    <t>Integrasjon mellom ulike system</t>
  </si>
  <si>
    <t xml:space="preserve">Sum fordelt til drift </t>
  </si>
  <si>
    <t>Forklaring til regnearkoppsettet.</t>
  </si>
  <si>
    <t>Fra og med budsjettet for 2005 ble budsjettoppsettet endret noe, dette pga:</t>
  </si>
  <si>
    <t xml:space="preserve"> * Det tidligere oppsettet ble ved noen enkelt ganger feiltolket i budsjettbehandlingen.</t>
  </si>
  <si>
    <t xml:space="preserve"> * Vi får nå oppsettet likt for resultatsiden, driften og investeringene.</t>
  </si>
  <si>
    <t xml:space="preserve"> * Det blir lettere å avstemme Unique Økoplan (budsjettsystem i økonomisystemet vårt).</t>
  </si>
  <si>
    <t xml:space="preserve"> * I forbindelse med selvkostberegningene innenfor vann- og avløpssektoren</t>
  </si>
  <si>
    <t xml:space="preserve">  må vi vise kostnadene på en noe annen måte enn tidligere.</t>
  </si>
  <si>
    <r>
      <t xml:space="preserve"> * Vi skiller videre mellom </t>
    </r>
    <r>
      <rPr>
        <sz val="12"/>
        <color indexed="12"/>
        <rFont val="Arial"/>
        <family val="2"/>
      </rPr>
      <t>varige rammeendringer</t>
    </r>
    <r>
      <rPr>
        <sz val="12"/>
        <rFont val="Arial"/>
        <family val="2"/>
      </rPr>
      <t xml:space="preserve"> (dette er varige driftstiltak</t>
    </r>
  </si>
  <si>
    <r>
      <t xml:space="preserve">   som varer over mange år eller er "uendelig") og </t>
    </r>
    <r>
      <rPr>
        <sz val="12"/>
        <color indexed="12"/>
        <rFont val="Arial"/>
        <family val="2"/>
      </rPr>
      <t>tidsbegrensede rammeendringer</t>
    </r>
  </si>
  <si>
    <r>
      <t xml:space="preserve"> </t>
    </r>
    <r>
      <rPr>
        <sz val="12"/>
        <color indexed="12"/>
        <rFont val="Arial"/>
        <family val="2"/>
      </rPr>
      <t xml:space="preserve"> </t>
    </r>
    <r>
      <rPr>
        <sz val="12"/>
        <rFont val="Arial"/>
        <family val="2"/>
      </rPr>
      <t>(som er kortvarige</t>
    </r>
    <r>
      <rPr>
        <sz val="12"/>
        <color indexed="12"/>
        <rFont val="Arial"/>
        <family val="2"/>
      </rPr>
      <t xml:space="preserve"> tiltak, </t>
    </r>
    <r>
      <rPr>
        <sz val="12"/>
        <rFont val="Arial"/>
        <family val="2"/>
      </rPr>
      <t>dvs. tiltak som gjelder for ett eller noen få år).</t>
    </r>
  </si>
  <si>
    <r>
      <t xml:space="preserve">I vedlagt </t>
    </r>
    <r>
      <rPr>
        <u/>
        <sz val="12"/>
        <rFont val="Arial"/>
        <family val="2"/>
      </rPr>
      <t>eksempel</t>
    </r>
    <r>
      <rPr>
        <sz val="12"/>
        <rFont val="Arial"/>
        <family val="2"/>
      </rPr>
      <t xml:space="preserve"> vil vi vise hvordan tabellene "leses".</t>
    </r>
  </si>
  <si>
    <t>Det enkelte tiltak</t>
  </si>
  <si>
    <t>Nettorammen er hentet</t>
  </si>
  <si>
    <t>legges inn kun for</t>
  </si>
  <si>
    <t>fra 2007. Videre er denne ført</t>
  </si>
  <si>
    <t>det året tiltaket skal</t>
  </si>
  <si>
    <t>videre for hele perioden.</t>
  </si>
  <si>
    <t>gjelde. For nevnte konkrete</t>
  </si>
  <si>
    <t>tiltak gjelder kun i 2011.</t>
  </si>
  <si>
    <t>men ikke i 2008 - 2010.</t>
  </si>
  <si>
    <t>Eksempel hentet fra Sent.adm.</t>
  </si>
  <si>
    <t>Fratrekk engangsforhold</t>
  </si>
  <si>
    <t>Næringsutvikler</t>
  </si>
  <si>
    <t>Tilskudd Julebyen</t>
  </si>
  <si>
    <t>Tidsbegrensede rammeendringer</t>
  </si>
  <si>
    <t>Kommunevalg</t>
  </si>
  <si>
    <t>Rammen til avdelingen</t>
  </si>
  <si>
    <t>Nevnte tiltak viser hva</t>
  </si>
  <si>
    <t>summeres nedover</t>
  </si>
  <si>
    <t>som ble lagt inn i bud. 2007</t>
  </si>
  <si>
    <t>for det enkelte år.</t>
  </si>
  <si>
    <t>og eventuelle endringer i</t>
  </si>
  <si>
    <t>Utgangspunktet er</t>
  </si>
  <si>
    <t>kommende år. For tilskuddet</t>
  </si>
  <si>
    <t>nettorammen fra 2007.</t>
  </si>
  <si>
    <t>til Julebyen betyr dette at</t>
  </si>
  <si>
    <t>at det ble avsatt 120.000 kr</t>
  </si>
  <si>
    <t>i 2007 og at denne økes med</t>
  </si>
  <si>
    <t>30.000 kr i 2008 - dvs. et</t>
  </si>
  <si>
    <t>total tilskudd på 150.000 kr.</t>
  </si>
  <si>
    <t>Ressurskrevende tjenester HO</t>
  </si>
  <si>
    <t>Andre statlige tilskudd/utbytte</t>
  </si>
  <si>
    <t xml:space="preserve">Lønnsøkninger </t>
  </si>
  <si>
    <t>Lønnsøkninger</t>
  </si>
  <si>
    <t>Lønnsendringer</t>
  </si>
  <si>
    <t xml:space="preserve"> </t>
  </si>
  <si>
    <t>Netto renteutg på forvaltningslån</t>
  </si>
  <si>
    <t>PC-er til elever med spesielle behov</t>
  </si>
  <si>
    <t>Avsetning til Investeringfondet</t>
  </si>
  <si>
    <t>Økt tilskudd private barnehager</t>
  </si>
  <si>
    <t xml:space="preserve">Renteutgifter på lån </t>
  </si>
  <si>
    <t>Avdrag på lån</t>
  </si>
  <si>
    <t>IKT-skolene utskifting eksisterende utstyr</t>
  </si>
  <si>
    <t>Oppgradering av IKT-utstyr – HO</t>
  </si>
  <si>
    <t>Nytt IKT-utstyr skolene (økt tetthet)</t>
  </si>
  <si>
    <t>Eiendomsskatt vindmøller (næring)</t>
  </si>
  <si>
    <t>Brukerbetalinger</t>
  </si>
  <si>
    <t>Brukerbetaling</t>
  </si>
  <si>
    <t>Premieavvik SPK</t>
  </si>
  <si>
    <t>Premieavvik KLP</t>
  </si>
  <si>
    <t>Valg</t>
  </si>
  <si>
    <t>Utstyr til vintervedlikehold (vei/utemiljø)</t>
  </si>
  <si>
    <t>Salg av bygninger</t>
  </si>
  <si>
    <t>Frie avsetninger til Driftsfond</t>
  </si>
  <si>
    <t>Ny gravlund - Egersund</t>
  </si>
  <si>
    <t>Avsetning til Tomteutv.fondet</t>
  </si>
  <si>
    <t>Større renoveringsprosjekt veisektor</t>
  </si>
  <si>
    <t>Bruk/avsetning Finansfondet</t>
  </si>
  <si>
    <t>Teknisk avdeling</t>
  </si>
  <si>
    <t>Kultur og skole</t>
  </si>
  <si>
    <t>Helse- og omsorg</t>
  </si>
  <si>
    <t>Kultur og oppvekst</t>
  </si>
  <si>
    <t>VA-sektoren - selvfinansierende</t>
  </si>
  <si>
    <t>Gatebelysning - utfasing av HQL lyskilder</t>
  </si>
  <si>
    <t>Oppgradering sak-/arkivløsing</t>
  </si>
  <si>
    <t xml:space="preserve">Husabø u skole- tilsynskrav brannteknisk </t>
  </si>
  <si>
    <t>Overføring til investeringsregnskapet</t>
  </si>
  <si>
    <t>Bundne / frie avsetninger</t>
  </si>
  <si>
    <r>
      <t xml:space="preserve"> * Eksempelet er et </t>
    </r>
    <r>
      <rPr>
        <i/>
        <u/>
        <sz val="12"/>
        <rFont val="Arial"/>
        <family val="2"/>
      </rPr>
      <t>hypotetisk eksempel - dog hentet fra en tidligere økonomiplan.</t>
    </r>
  </si>
  <si>
    <t>Endringer mellom enheter/avd</t>
  </si>
  <si>
    <t xml:space="preserve">Bruk av frie driftsfond </t>
  </si>
  <si>
    <t>Netto inntektsutjevning</t>
  </si>
  <si>
    <t>Kirkestue ved Helleland kirke</t>
  </si>
  <si>
    <t>Felles trådløs nettverksløsning</t>
  </si>
  <si>
    <t>Velferdsteknologi</t>
  </si>
  <si>
    <t>Nytt senter Lagård - omsorgsplan</t>
  </si>
  <si>
    <t>Eigerøy skole - nybygg og oppgradering</t>
  </si>
  <si>
    <t>Utbygging ny vannkilde</t>
  </si>
  <si>
    <t>Sanering vannledning</t>
  </si>
  <si>
    <t xml:space="preserve">Aase offentlig VA </t>
  </si>
  <si>
    <t>Geovekst-prosjekt FKB</t>
  </si>
  <si>
    <t>Utskifting mindre maskiner/utstyr/varebil  vei</t>
  </si>
  <si>
    <t>Utskifting av traktor Vei og Utemiljø</t>
  </si>
  <si>
    <t>Utbygging Hestnes boligfelt</t>
  </si>
  <si>
    <t>Momsrefusjon</t>
  </si>
  <si>
    <t>Bruk av investeringsfond</t>
  </si>
  <si>
    <t>Red. el. Energi</t>
  </si>
  <si>
    <t>Flytte lønn til avdelingene lønnsoppgjør</t>
  </si>
  <si>
    <t>Til fordeling investering:</t>
  </si>
  <si>
    <t>Oppgradering software (Office)</t>
  </si>
  <si>
    <t>Oppgradering valglokalene</t>
  </si>
  <si>
    <t>Digitalisering</t>
  </si>
  <si>
    <t>Bil Flyktningetjenesten</t>
  </si>
  <si>
    <t>Inventar/teknisk utstyr/utstyr HO</t>
  </si>
  <si>
    <t>Utskifting nøkkelbokser hjemmesykepleie</t>
  </si>
  <si>
    <t>Saneringsanlegg Motalaveien</t>
  </si>
  <si>
    <t>Saneringsanlegg Nonsfjellveien</t>
  </si>
  <si>
    <t>Saneringsanlegg Ø. Prestegårdsvei</t>
  </si>
  <si>
    <t>Husabø u skole - Nytt tak + elektrotavle</t>
  </si>
  <si>
    <t>Økte pensjonsutgifter for avd</t>
  </si>
  <si>
    <t>Områderegulering EIE</t>
  </si>
  <si>
    <t>Revidering av arealdel kommuneplan</t>
  </si>
  <si>
    <t>Avsetning lønnspott for budsjett</t>
  </si>
  <si>
    <t>2xxx</t>
  </si>
  <si>
    <t>Boligsosialt velferdsprogram Husbanken</t>
  </si>
  <si>
    <t>VA-ledning i g/s Skjerpe - Krossmoen</t>
  </si>
  <si>
    <t>Komp. Tap husleie - omgjøring sykehj.pl</t>
  </si>
  <si>
    <t>Bruk av Flyktningefondet</t>
  </si>
  <si>
    <t>Husleie Lagårdshallen AS</t>
  </si>
  <si>
    <t>Rundevoll barnehage - nybygg</t>
  </si>
  <si>
    <t>SFO-nedgang antall deltakere</t>
  </si>
  <si>
    <t>Dr.tilskudd Dalane folkemuseum</t>
  </si>
  <si>
    <t>22x1</t>
  </si>
  <si>
    <t>VTA-plasser m.m.- prisjustering</t>
  </si>
  <si>
    <t>Hestnes - borettslag, bemanning</t>
  </si>
  <si>
    <t>Sosiale tjenester - samlet</t>
  </si>
  <si>
    <t>Økte linjekostnader</t>
  </si>
  <si>
    <t>63xx</t>
  </si>
  <si>
    <t>Bruk av Vertskommunefondet</t>
  </si>
  <si>
    <t>Renovering skoler/bygninger</t>
  </si>
  <si>
    <t>Skadedyrkontroll</t>
  </si>
  <si>
    <t>30% st. Folkehelse/friskliv</t>
  </si>
  <si>
    <t>VA- Leidlandsveien - Krossvikveien</t>
  </si>
  <si>
    <t>Stortingsvalg</t>
  </si>
  <si>
    <t>Boligsosialt kompetansetilskudd</t>
  </si>
  <si>
    <t>Boligsosialt tilskudd</t>
  </si>
  <si>
    <t>Tilskudd frivillighetssentraler</t>
  </si>
  <si>
    <t>Tilskudd kirkeordning (Husbanken)</t>
  </si>
  <si>
    <t>Turisme til EN&amp;H KF</t>
  </si>
  <si>
    <t>Frivillighetstilskudd - nye tiltak</t>
  </si>
  <si>
    <t>Landssammenslutning Norske VindkraftKomm.</t>
  </si>
  <si>
    <t>Flytting av midler mellom avdelingene</t>
  </si>
  <si>
    <t>Bruk av Driftsfondet</t>
  </si>
  <si>
    <t>9080/9040</t>
  </si>
  <si>
    <t>Omstillingskommune - 3 årig prosjekt</t>
  </si>
  <si>
    <t>Tilskudd Omstillingskommune</t>
  </si>
  <si>
    <t>Ny stilling - bygg - KS-029/17</t>
  </si>
  <si>
    <t>Visma</t>
  </si>
  <si>
    <t>Kap 8</t>
  </si>
  <si>
    <t>Kap 9</t>
  </si>
  <si>
    <t>Avvik</t>
  </si>
  <si>
    <t>Utvidet avlastningstilbud i HO (3575)</t>
  </si>
  <si>
    <t>Samling av husleie fra KO og HO</t>
  </si>
  <si>
    <t>Medlemskap i Greater Stavanger</t>
  </si>
  <si>
    <t>RNB17 - Pedagognorm</t>
  </si>
  <si>
    <t>Husleie HO-adm (flyktningefond i 2017)</t>
  </si>
  <si>
    <t>Leie og drift - ny brannstasjon (sak)</t>
  </si>
  <si>
    <t>Husleie VO-senter (økning)</t>
  </si>
  <si>
    <t xml:space="preserve">Rammetilskudd ekstra </t>
  </si>
  <si>
    <t>Utbytte Svåheia Eiendom AS</t>
  </si>
  <si>
    <t>Utbytte Dalane Energi AS</t>
  </si>
  <si>
    <t>Opptrappingsplan rus (statsbudsjettet)</t>
  </si>
  <si>
    <t>Økt makspris i barnehagene (statsbudsjettet)</t>
  </si>
  <si>
    <t>Tidlig innsats i barnehager og skoler (statsbud)</t>
  </si>
  <si>
    <t>Pedagognorm - eget anslag</t>
  </si>
  <si>
    <t>Beredskap</t>
  </si>
  <si>
    <t>Bedriftshelsetjenesten (HMS)</t>
  </si>
  <si>
    <t>2 nye brukere - ressurskrevende tj HO</t>
  </si>
  <si>
    <t>Økte fellesutgifter NAV</t>
  </si>
  <si>
    <t>NAV 100% st Flyktninger</t>
  </si>
  <si>
    <t>Økte utgifter - sosiale tjenester</t>
  </si>
  <si>
    <t>Driftstutgifter Hestnes gravlund</t>
  </si>
  <si>
    <t>Endring generelle utgifter</t>
  </si>
  <si>
    <t>Kjøpe ut andre kommuner i IBO</t>
  </si>
  <si>
    <t>Sykkelparkering - Sykkelbyen (skolene)</t>
  </si>
  <si>
    <t>Gravemaskin (belter)</t>
  </si>
  <si>
    <t>Utbygging Ramsland boligfelt (byggetrinn 1)</t>
  </si>
  <si>
    <t>Mulighetsstudie Rådhus/kulturhus</t>
  </si>
  <si>
    <t>Bruk av Rådhusfond</t>
  </si>
  <si>
    <t>Økt ramme (lønn mm) EN&amp;H KF</t>
  </si>
  <si>
    <t>Endring finansiering EN&amp;H ang tomtesalg</t>
  </si>
  <si>
    <t>Driftsavtaler nye moduler/løsninger</t>
  </si>
  <si>
    <t>25xx</t>
  </si>
  <si>
    <t>100%-st digitalisering/datasikkerhet</t>
  </si>
  <si>
    <t>Red annonsering</t>
  </si>
  <si>
    <t>Driftsutgifter S-bygget Lagård u skole</t>
  </si>
  <si>
    <t>100%-st Prosjektkoordinator FRAM</t>
  </si>
  <si>
    <t>Veiledningstorg FRAM</t>
  </si>
  <si>
    <t>Brannvesenet - tilbakeføring T-08</t>
  </si>
  <si>
    <t>Gevinstrealisering</t>
  </si>
  <si>
    <t>Gevinstrealiseirng</t>
  </si>
  <si>
    <t>Husleie - Kultur inn i Lerviksgården</t>
  </si>
  <si>
    <t>Barnevern (endring i statsbudsjettet)</t>
  </si>
  <si>
    <t>33XX</t>
  </si>
  <si>
    <t>Blåsenborgveien avlastn.bolig - branntekn.</t>
  </si>
  <si>
    <t>Tilpasning/renovering/inventar skoler/barneh</t>
  </si>
  <si>
    <t xml:space="preserve">Bruk av Driftsfondet </t>
  </si>
  <si>
    <t>Revurdering av reg.planer i sentrum</t>
  </si>
  <si>
    <t>Tilskudd Magma Geopark (via EN&amp;H KF)</t>
  </si>
  <si>
    <t>Økt tilskudd til Julebyen</t>
  </si>
  <si>
    <t>Ekstern vurdering driftsform</t>
  </si>
  <si>
    <t>Bruk av Tomteutviklingsfondet</t>
  </si>
  <si>
    <t>Aktivitet rundt Trollpikken</t>
  </si>
  <si>
    <t>Bruk av Skattereguleringsfondet</t>
  </si>
  <si>
    <t>Leie og drift - midlertidig brannstasjon</t>
  </si>
  <si>
    <t>Engangstilskudd forlik private barnehager</t>
  </si>
  <si>
    <t>Bruk av driftsfond - dekning forlik</t>
  </si>
  <si>
    <t>Finansposter (Kap. 9)</t>
  </si>
  <si>
    <t>Frie inntekter (Kap. 8)</t>
  </si>
  <si>
    <t>Økte energiutgifter - bygg og vei</t>
  </si>
  <si>
    <t>6311, 6771</t>
  </si>
  <si>
    <t>Endring finansiering tilskudd enslige mindreårige</t>
  </si>
  <si>
    <t>Drift IBO - flytte midler fra HO</t>
  </si>
  <si>
    <t>Eigerøy skole - ny vei inn til EIGER</t>
  </si>
  <si>
    <t>Flytte driftsmidler IBO til TA</t>
  </si>
  <si>
    <t>Avsetning/bruk av Flyktningefondet</t>
  </si>
  <si>
    <t>Flytte finansutg BBL til Kap 9</t>
  </si>
  <si>
    <t>Vedl.utg IKT flyktninger overføring SA</t>
  </si>
  <si>
    <t>Moms på arbeidsgiverkontroll Stvg - ref A8041</t>
  </si>
  <si>
    <t>Økt ramme Barnevernet</t>
  </si>
  <si>
    <t>Prosjektering ny brannstasjon</t>
  </si>
  <si>
    <t>Prosjektering ny base Utemiljø</t>
  </si>
  <si>
    <t>Sluttavtale</t>
  </si>
  <si>
    <t>Faktaundersøkelse</t>
  </si>
  <si>
    <t>Tilskudd reise Julebyen</t>
  </si>
  <si>
    <t>Bruk av fond - dekning tilskudd reise Julebyen</t>
  </si>
  <si>
    <t>IKT økte serviceutg til datasystemer i avd</t>
  </si>
  <si>
    <t>Bruk av disposisjonsfond SA (tidl års avsetn)</t>
  </si>
  <si>
    <t>Gevinstrealisering SA mot pensjon</t>
  </si>
  <si>
    <t xml:space="preserve">Flytte pensjonsdiff sykepl ordningen </t>
  </si>
  <si>
    <t xml:space="preserve">Flytte pensjonsdiff SPK-ordningen </t>
  </si>
  <si>
    <t>Budsjett 2019 - økonomiplan 2019 - 2022</t>
  </si>
  <si>
    <t>Samlet resultat 2019 - 2022</t>
  </si>
  <si>
    <t>Fratrekk engangsforhold 2018</t>
  </si>
  <si>
    <t>Etterbet. Tilskudd Treplantingsselskapet</t>
  </si>
  <si>
    <t>Økte tilskudd - prisstigning</t>
  </si>
  <si>
    <t>Bruk av lønnspott - engengsforhold</t>
  </si>
  <si>
    <t>Momskompensasjon fra Kap 8 til avd</t>
  </si>
  <si>
    <t>Samlet korr i Statsbud</t>
  </si>
  <si>
    <t>Barnevern - Økt ramme tiltak (KD-1)</t>
  </si>
  <si>
    <t>Voksenoppl. endret vilkår for Norsktilsk. (KD-3)</t>
  </si>
  <si>
    <t>Tidlig innsats/lærernorm tilskudd utgår (KD-2)</t>
  </si>
  <si>
    <t>Bibliotek - bøker/medier (KD-6)</t>
  </si>
  <si>
    <t>Barnevern - Barnevernsvakt pålegg FM (KD-11)</t>
  </si>
  <si>
    <t>Ungdomsråd - Lovpålagt (KD-13)</t>
  </si>
  <si>
    <t>Utekontakt - Nye lokaler (KD-12)</t>
  </si>
  <si>
    <t>Dalane folkemuseum - Just. tilskudd (KD-14)</t>
  </si>
  <si>
    <t>Driftstilskudd ny kunstgressbane Eiger</t>
  </si>
  <si>
    <t>Felleskostnader NAV (HD-1)</t>
  </si>
  <si>
    <t>Lerviksgården legesent. Økt leie (HD-2)</t>
  </si>
  <si>
    <t>Statlige regulering leger og fysiot. (HD-3)</t>
  </si>
  <si>
    <t>32/37xx</t>
  </si>
  <si>
    <t>2-Øst nedlegging (red. inntekter) (HD-5)</t>
  </si>
  <si>
    <t>Psykolog 100% st. Lovkrav 2020(HD-6)</t>
  </si>
  <si>
    <t>Helsestasjon - -Kursmidler COS P (HD-9)</t>
  </si>
  <si>
    <t>Pasientvarslingssystem årlig lisens (HD-10)</t>
  </si>
  <si>
    <t>Arb.plikt unge sos.hjelpsmottakere (HD-11)</t>
  </si>
  <si>
    <t>IBO - ny ress.krevende bruker (HD-15)</t>
  </si>
  <si>
    <t>Husbanken etableringstilskudd (HD-17)</t>
  </si>
  <si>
    <t>Red. i antall motatte flyktnigner(HD-18)</t>
  </si>
  <si>
    <t>Prisjusteringer generelt - alle enh. (TD-10</t>
  </si>
  <si>
    <t>6xxx</t>
  </si>
  <si>
    <t>Energi - økte kostnader (TD-11)</t>
  </si>
  <si>
    <t>Espelandshallen (TD-12)</t>
  </si>
  <si>
    <t>Midl. Brakker Tengs - VU (TD-14)</t>
  </si>
  <si>
    <t>Eiendomskattetaksering (TD-15)</t>
  </si>
  <si>
    <t>Digitalisering av byggesaksarkiv (TD-16)</t>
  </si>
  <si>
    <t>IKT-utstyr skolene - økn. (SI-3)</t>
  </si>
  <si>
    <t>Felles trådløs nettverksløsning - økn. (SI-1)</t>
  </si>
  <si>
    <t>Utvidelse sentral lagringsløsning (SI-2)</t>
  </si>
  <si>
    <t>PC-er til folkevalgte (SI-6)</t>
  </si>
  <si>
    <t>Kino - nytt kinoutstyr (KI-1)</t>
  </si>
  <si>
    <t>Kulturhus - Scenelys med mere (KI-2)</t>
  </si>
  <si>
    <t>Pasientvarslingssystem (netto) (HI-1)</t>
  </si>
  <si>
    <t>Inventar/teknisk utstyr/utstyr HO økn. (HI-2)</t>
  </si>
  <si>
    <t>Buss - Transporttjenesten utskiftning (HI-3)</t>
  </si>
  <si>
    <t>Div. utgifter Kontrollutvalg/rev. (SD-2)</t>
  </si>
  <si>
    <t>Øvrig kontroll og revisjon (SD-3)</t>
  </si>
  <si>
    <t>EN&amp;H KF - videref. av tilsk. ang tomtesalg(SD-5)</t>
  </si>
  <si>
    <t>Informasjon og web. - Utg til Custom pub.(SD-6)</t>
  </si>
  <si>
    <t>Prosjekter knyttet til plan- og utredningsarb.(SD-7)</t>
  </si>
  <si>
    <t>Øk.avd. - 100% rådgiverst. (SD-14)</t>
  </si>
  <si>
    <t>Øk.avd. - 100% controller (SD-15)</t>
  </si>
  <si>
    <t>Pålagte vedl.avt. til nye innførte IKT-løsn.(SD-20)</t>
  </si>
  <si>
    <t>Arkiv - div. lisenser mm (SD-21)</t>
  </si>
  <si>
    <t>Arkiv - 100% stilling som arkivar (SD-23)</t>
  </si>
  <si>
    <t>Juridiske tjenester (SD-25)</t>
  </si>
  <si>
    <t>Revidering av kommuneplan (SD-8)</t>
  </si>
  <si>
    <t>Utsk. brann-/redning-/tank- og stigebil (TI-1)</t>
  </si>
  <si>
    <t>HMS/verneutstyr og bekledning (TI-2)</t>
  </si>
  <si>
    <t>Brann-utskif. redningsutst, henger,båt (TD-4)</t>
  </si>
  <si>
    <t>Brannstatsjon - undervisningsmateriell (TI-3)</t>
  </si>
  <si>
    <t>Brann-Løftetruck/gaffeltruck (TI-5)</t>
  </si>
  <si>
    <t>Sopebil (TI-6)</t>
  </si>
  <si>
    <t>Gravemaskin/hjulgraver (TI-7)</t>
  </si>
  <si>
    <t>Gatebelysning-utfasingHQL lyskilder (TI-10)utv.</t>
  </si>
  <si>
    <t>Sentralidrettsanl. - oppgr. Gardorober (TI-11)</t>
  </si>
  <si>
    <t>Gang og sykkelvei Hålå (TI-13)</t>
  </si>
  <si>
    <t>Forprosjekt skolegårder og barnehager (TI-14)</t>
  </si>
  <si>
    <t>Hestnes boligfelt byggetrinn II (TI-15)</t>
  </si>
  <si>
    <t>Ledningstrase Revsvatnet (TI-17) utv.</t>
  </si>
  <si>
    <t>VA-Leidlandsvn-Krossvikvn. Slamavsk. (TI-18)</t>
  </si>
  <si>
    <t>Sanering avløpsledning Utv. (TI-22)</t>
  </si>
  <si>
    <t>Oppmåling - ny bil (TI-28)</t>
  </si>
  <si>
    <t>2 nye varebiler (TI-19)</t>
  </si>
  <si>
    <t>Flomsikring Nyeveien 1-19 (TI-23)</t>
  </si>
  <si>
    <t xml:space="preserve">Dekning underskudd EP KF </t>
  </si>
  <si>
    <t>Dekning rente lån 15 mill kr i EN&amp;H (2018-22)</t>
  </si>
  <si>
    <t>Skisserte endringer</t>
  </si>
  <si>
    <t>Økte midler FRAM og omstilling</t>
  </si>
  <si>
    <t xml:space="preserve">Driftsutgifter ny helsestasjon </t>
  </si>
  <si>
    <t>Ø-hjelp oppsigelse Sokndal og Lund (HD-4)</t>
  </si>
  <si>
    <t>Bemanningsmessige endringer</t>
  </si>
  <si>
    <t>Alternativ mot vold - ordning (EG)</t>
  </si>
  <si>
    <t xml:space="preserve">Forprosjekt ny Base Utemiljø </t>
  </si>
  <si>
    <t>Forventede driftsutgifter totalt ny base U</t>
  </si>
  <si>
    <t>Bruk og tilbakeføring av Næringsfondet</t>
  </si>
  <si>
    <t>Bruk av fond Arbeidsmarkedstiltak 2016</t>
  </si>
  <si>
    <t>Eiendomsskatt - annen fast eiendom</t>
  </si>
  <si>
    <t>Eiendomsskatt - verk og bruk</t>
  </si>
  <si>
    <t>Eiendomsskatt - næring</t>
  </si>
  <si>
    <t>Barnevernet - kvalitetsansvarlig/-sikring</t>
  </si>
  <si>
    <t>Boligfelt Helleland (TI-16)</t>
  </si>
  <si>
    <t>Krav om gevinstrealisering B2019</t>
  </si>
  <si>
    <t>Overføring EN&amp;H - Kaupanes</t>
  </si>
  <si>
    <t>Fond Utbygging næringsområder</t>
  </si>
  <si>
    <t>Sanering VA Lindøyveien (TI-20)</t>
  </si>
  <si>
    <t>Lysgården - Aktivitetsenter (Anslag)(HI-4)</t>
  </si>
  <si>
    <t>Digi Rogaland - medlemskap (SD-26)</t>
  </si>
  <si>
    <t>Avlastningsbolig - utv. tilb videreg. elever</t>
  </si>
  <si>
    <t>Driftsutgifter Lagård svømmehall</t>
  </si>
  <si>
    <t>Midl. Lokaler Vei&amp;Utemiljø øk.rap sept</t>
  </si>
  <si>
    <t>Mindre omb. Frivillighetssentralen - lokale</t>
  </si>
  <si>
    <t>Egersundshallen - utsk. vindu + solavskjerming</t>
  </si>
  <si>
    <t>Egersund Torg - renovering</t>
  </si>
  <si>
    <t>Grunnkart - oppdatering (TI-27)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</si>
</sst>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0_ ;_ * \-#,##0.00_ ;_ * \-??_ ;_ @_ "/>
    <numFmt numFmtId="166" formatCode="_ * #,##0_ ;_ * \-#,##0_ ;_ * \-??_ ;_ @_ "/>
  </numFmts>
  <fonts count="77" x14ac:knownFonts="1">
    <font>
      <sz val="10"/>
      <name val="Arial"/>
    </font>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12"/>
      <color indexed="12"/>
      <name val="Arial"/>
      <family val="2"/>
    </font>
    <font>
      <sz val="12"/>
      <name val="Arial"/>
      <family val="2"/>
    </font>
    <font>
      <b/>
      <sz val="10"/>
      <name val="Arial"/>
      <family val="2"/>
    </font>
    <font>
      <sz val="10"/>
      <name val="Times New Roman"/>
      <family val="1"/>
    </font>
    <font>
      <sz val="14"/>
      <name val="Times New Roman"/>
      <family val="1"/>
    </font>
    <font>
      <b/>
      <sz val="14"/>
      <name val="Arial"/>
      <family val="2"/>
    </font>
    <font>
      <sz val="14"/>
      <name val="Arial"/>
      <family val="2"/>
    </font>
    <font>
      <b/>
      <sz val="14"/>
      <name val="Times New Roman"/>
      <family val="1"/>
    </font>
    <font>
      <sz val="16"/>
      <name val="Times New Roman"/>
      <family val="1"/>
    </font>
    <font>
      <b/>
      <sz val="18"/>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2"/>
      <color indexed="10"/>
      <name val="Times New Roman"/>
      <family val="1"/>
    </font>
    <font>
      <sz val="10"/>
      <color indexed="10"/>
      <name val="Arial"/>
      <family val="2"/>
    </font>
    <font>
      <b/>
      <sz val="8"/>
      <color indexed="8"/>
      <name val="Times New Roman"/>
      <family val="1"/>
    </font>
    <font>
      <sz val="8"/>
      <color indexed="8"/>
      <name val="Times New Roman"/>
      <family val="1"/>
    </font>
    <font>
      <b/>
      <sz val="20"/>
      <color indexed="10"/>
      <name val="Times New Roman"/>
      <family val="1"/>
    </font>
    <font>
      <sz val="12"/>
      <name val="Times New Roman"/>
      <family val="1"/>
    </font>
    <font>
      <b/>
      <sz val="12"/>
      <name val="Times New Roman"/>
      <family val="1"/>
    </font>
    <font>
      <b/>
      <sz val="10"/>
      <name val="Arial"/>
      <family val="2"/>
    </font>
    <font>
      <b/>
      <sz val="10"/>
      <color indexed="20"/>
      <name val="Arial"/>
      <family val="2"/>
    </font>
    <font>
      <b/>
      <sz val="20"/>
      <color indexed="12"/>
      <name val="Times New Roman"/>
      <family val="1"/>
    </font>
    <font>
      <b/>
      <sz val="10"/>
      <name val="Times New Roman"/>
      <family val="1"/>
    </font>
    <font>
      <sz val="10"/>
      <color indexed="8"/>
      <name val="Times New Roman"/>
      <family val="1"/>
    </font>
    <font>
      <sz val="10"/>
      <color indexed="12"/>
      <name val="Arial"/>
      <family val="2"/>
    </font>
    <font>
      <sz val="10"/>
      <name val="Arial"/>
      <family val="2"/>
    </font>
    <font>
      <b/>
      <sz val="20"/>
      <color indexed="12"/>
      <name val="Arial"/>
      <family val="2"/>
    </font>
    <font>
      <sz val="12"/>
      <name val="Arial"/>
      <family val="2"/>
    </font>
    <font>
      <sz val="12"/>
      <color indexed="12"/>
      <name val="Arial"/>
      <family val="2"/>
    </font>
    <font>
      <b/>
      <sz val="12"/>
      <name val="Arial"/>
      <family val="2"/>
    </font>
    <font>
      <i/>
      <sz val="12"/>
      <name val="Arial"/>
      <family val="2"/>
    </font>
    <font>
      <i/>
      <u/>
      <sz val="12"/>
      <name val="Arial"/>
      <family val="2"/>
    </font>
    <font>
      <u/>
      <sz val="12"/>
      <name val="Arial"/>
      <family val="2"/>
    </font>
    <font>
      <sz val="9"/>
      <color indexed="81"/>
      <name val="Tahoma"/>
      <family val="2"/>
    </font>
    <font>
      <b/>
      <sz val="11"/>
      <name val="Arial"/>
      <family val="2"/>
    </font>
    <font>
      <sz val="11"/>
      <name val="Arial"/>
      <family val="2"/>
    </font>
    <font>
      <sz val="8"/>
      <name val="Arial"/>
      <family val="2"/>
    </font>
    <font>
      <sz val="11"/>
      <name val="Times New Roman"/>
      <family val="1"/>
    </font>
    <font>
      <sz val="11"/>
      <color indexed="8"/>
      <name val="Calibri"/>
      <family val="2"/>
    </font>
    <font>
      <sz val="11"/>
      <color indexed="9"/>
      <name val="Calibri"/>
      <family val="2"/>
    </font>
    <font>
      <b/>
      <sz val="11"/>
      <color indexed="52"/>
      <name val="Calibri"/>
      <family val="2"/>
    </font>
    <font>
      <sz val="10"/>
      <name val="Arial"/>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2"/>
      <color rgb="FFFF0000"/>
      <name val="Times New Roman"/>
      <family val="1"/>
    </font>
    <font>
      <b/>
      <sz val="10"/>
      <color rgb="FFFF0000"/>
      <name val="Arial"/>
      <family val="2"/>
    </font>
    <font>
      <b/>
      <sz val="9"/>
      <color indexed="81"/>
      <name val="Tahoma"/>
      <family val="2"/>
    </font>
    <font>
      <sz val="10"/>
      <color rgb="FFFF0000"/>
      <name val="Times New Roman"/>
      <family val="1"/>
    </font>
    <font>
      <b/>
      <sz val="14"/>
      <color rgb="FFFF0000"/>
      <name val="Times New Roman"/>
      <family val="1"/>
    </font>
    <font>
      <b/>
      <sz val="11"/>
      <name val="Times New Roman"/>
      <family val="1"/>
    </font>
    <font>
      <sz val="12"/>
      <color rgb="FF0000FF"/>
      <name val="Times New Roman"/>
      <family val="1"/>
    </font>
    <font>
      <sz val="10"/>
      <color rgb="FF0000FF"/>
      <name val="Times New Roman"/>
      <family val="1"/>
    </font>
    <font>
      <sz val="10"/>
      <color rgb="FF0000FF"/>
      <name val="Arial"/>
      <family val="2"/>
    </font>
    <font>
      <b/>
      <sz val="10"/>
      <color rgb="FF0000FF"/>
      <name val="Arial"/>
      <family val="2"/>
    </font>
    <font>
      <sz val="10"/>
      <name val="Arial"/>
      <family val="2"/>
    </font>
  </fonts>
  <fills count="3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theme="0"/>
        <bgColor indexed="26"/>
      </patternFill>
    </fill>
    <fill>
      <patternFill patternType="solid">
        <fgColor rgb="FFFFFFCC"/>
        <bgColor indexed="9"/>
      </patternFill>
    </fill>
    <fill>
      <patternFill patternType="solid">
        <fgColor rgb="FFFFFFCC"/>
        <bgColor indexed="27"/>
      </patternFill>
    </fill>
    <fill>
      <patternFill patternType="solid">
        <fgColor rgb="FFFFFFCC"/>
        <bgColor indexed="26"/>
      </patternFill>
    </fill>
    <fill>
      <patternFill patternType="solid">
        <fgColor rgb="FFCCFFCC"/>
        <bgColor indexed="26"/>
      </patternFill>
    </fill>
    <fill>
      <patternFill patternType="solid">
        <fgColor rgb="FFCCFFCC"/>
        <bgColor indexed="27"/>
      </patternFill>
    </fill>
    <fill>
      <patternFill patternType="solid">
        <fgColor rgb="FFCCFFCC"/>
        <bgColor indexed="64"/>
      </patternFill>
    </fill>
    <fill>
      <patternFill patternType="solid">
        <fgColor theme="0"/>
        <bgColor indexed="64"/>
      </patternFill>
    </fill>
    <fill>
      <patternFill patternType="solid">
        <fgColor rgb="FFFFCC99"/>
        <bgColor indexed="26"/>
      </patternFill>
    </fill>
  </fills>
  <borders count="13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ck">
        <color indexed="8"/>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hair">
        <color indexed="8"/>
      </bottom>
      <diagonal/>
    </border>
    <border>
      <left style="thick">
        <color indexed="8"/>
      </left>
      <right style="thin">
        <color indexed="8"/>
      </right>
      <top/>
      <bottom style="hair">
        <color indexed="8"/>
      </bottom>
      <diagonal/>
    </border>
    <border>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thin">
        <color indexed="8"/>
      </left>
      <right style="thin">
        <color indexed="8"/>
      </right>
      <top/>
      <bottom style="hair">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hair">
        <color indexed="8"/>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thick">
        <color indexed="8"/>
      </right>
      <top style="hair">
        <color indexed="8"/>
      </top>
      <bottom style="hair">
        <color indexed="8"/>
      </bottom>
      <diagonal/>
    </border>
    <border>
      <left style="thin">
        <color indexed="8"/>
      </left>
      <right style="thin">
        <color indexed="8"/>
      </right>
      <top style="thin">
        <color indexed="8"/>
      </top>
      <bottom style="double">
        <color indexed="8"/>
      </bottom>
      <diagonal/>
    </border>
    <border>
      <left/>
      <right style="thin">
        <color indexed="8"/>
      </right>
      <top style="hair">
        <color indexed="8"/>
      </top>
      <bottom/>
      <diagonal/>
    </border>
    <border>
      <left style="thin">
        <color indexed="8"/>
      </left>
      <right style="thick">
        <color indexed="8"/>
      </right>
      <top style="hair">
        <color indexed="8"/>
      </top>
      <bottom/>
      <diagonal/>
    </border>
    <border>
      <left style="thin">
        <color indexed="8"/>
      </left>
      <right style="thick">
        <color indexed="8"/>
      </right>
      <top/>
      <bottom style="hair">
        <color indexed="8"/>
      </bottom>
      <diagonal/>
    </border>
    <border>
      <left/>
      <right/>
      <top style="hair">
        <color indexed="8"/>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ck">
        <color indexed="8"/>
      </left>
      <right style="thin">
        <color indexed="8"/>
      </right>
      <top style="hair">
        <color indexed="8"/>
      </top>
      <bottom/>
      <diagonal/>
    </border>
    <border>
      <left style="thick">
        <color indexed="8"/>
      </left>
      <right style="thin">
        <color indexed="8"/>
      </right>
      <top/>
      <bottom/>
      <diagonal/>
    </border>
    <border>
      <left/>
      <right/>
      <top style="hair">
        <color indexed="8"/>
      </top>
      <bottom style="hair">
        <color indexed="8"/>
      </bottom>
      <diagonal/>
    </border>
    <border>
      <left/>
      <right/>
      <top/>
      <bottom style="hair">
        <color indexed="8"/>
      </bottom>
      <diagonal/>
    </border>
    <border>
      <left style="thick">
        <color indexed="8"/>
      </left>
      <right style="thin">
        <color indexed="8"/>
      </right>
      <top style="thin">
        <color indexed="8"/>
      </top>
      <bottom style="hair">
        <color indexed="8"/>
      </bottom>
      <diagonal/>
    </border>
    <border>
      <left style="thin">
        <color indexed="8"/>
      </left>
      <right style="thick">
        <color auto="1"/>
      </right>
      <top style="hair">
        <color indexed="8"/>
      </top>
      <bottom style="hair">
        <color indexed="8"/>
      </bottom>
      <diagonal/>
    </border>
    <border>
      <left style="thin">
        <color indexed="8"/>
      </left>
      <right style="thin">
        <color auto="1"/>
      </right>
      <top style="thin">
        <color indexed="8"/>
      </top>
      <bottom style="thin">
        <color indexed="8"/>
      </bottom>
      <diagonal/>
    </border>
    <border>
      <left style="thin">
        <color indexed="8"/>
      </left>
      <right style="thin">
        <color auto="1"/>
      </right>
      <top/>
      <bottom style="hair">
        <color indexed="8"/>
      </bottom>
      <diagonal/>
    </border>
    <border>
      <left style="thin">
        <color indexed="8"/>
      </left>
      <right/>
      <top style="thin">
        <color indexed="8"/>
      </top>
      <bottom style="double">
        <color indexed="8"/>
      </bottom>
      <diagonal/>
    </border>
    <border>
      <left style="thin">
        <color auto="1"/>
      </left>
      <right style="thin">
        <color indexed="8"/>
      </right>
      <top style="hair">
        <color indexed="8"/>
      </top>
      <bottom style="hair">
        <color indexed="8"/>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style="thin">
        <color auto="1"/>
      </left>
      <right style="thick">
        <color auto="1"/>
      </right>
      <top/>
      <bottom style="dotted">
        <color auto="1"/>
      </bottom>
      <diagonal/>
    </border>
    <border>
      <left style="thin">
        <color auto="1"/>
      </left>
      <right style="thin">
        <color auto="1"/>
      </right>
      <top style="thin">
        <color auto="1"/>
      </top>
      <bottom style="dotted">
        <color auto="1"/>
      </bottom>
      <diagonal/>
    </border>
    <border>
      <left/>
      <right style="thin">
        <color auto="1"/>
      </right>
      <top/>
      <bottom style="dotted">
        <color auto="1"/>
      </bottom>
      <diagonal/>
    </border>
    <border>
      <left style="thin">
        <color auto="1"/>
      </left>
      <right/>
      <top style="dotted">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ck">
        <color indexed="8"/>
      </right>
      <top style="hair">
        <color indexed="8"/>
      </top>
      <bottom style="thin">
        <color indexed="8"/>
      </bottom>
      <diagonal/>
    </border>
    <border>
      <left/>
      <right style="medium">
        <color indexed="8"/>
      </right>
      <top style="medium">
        <color indexed="8"/>
      </top>
      <bottom style="medium">
        <color indexed="8"/>
      </bottom>
      <diagonal/>
    </border>
    <border>
      <left style="thin">
        <color indexed="8"/>
      </left>
      <right style="thin">
        <color auto="1"/>
      </right>
      <top style="hair">
        <color indexed="8"/>
      </top>
      <bottom style="hair">
        <color indexed="8"/>
      </bottom>
      <diagonal/>
    </border>
    <border>
      <left style="thin">
        <color indexed="8"/>
      </left>
      <right style="thin">
        <color indexed="8"/>
      </right>
      <top/>
      <bottom style="double">
        <color indexed="8"/>
      </bottom>
      <diagonal/>
    </border>
    <border>
      <left style="thin">
        <color auto="1"/>
      </left>
      <right/>
      <top style="thin">
        <color indexed="8"/>
      </top>
      <bottom/>
      <diagonal/>
    </border>
    <border>
      <left style="thin">
        <color auto="1"/>
      </left>
      <right style="thin">
        <color indexed="8"/>
      </right>
      <top/>
      <bottom style="thin">
        <color indexed="8"/>
      </bottom>
      <diagonal/>
    </border>
    <border>
      <left style="thin">
        <color auto="1"/>
      </left>
      <right/>
      <top/>
      <bottom style="hair">
        <color indexed="8"/>
      </bottom>
      <diagonal/>
    </border>
    <border>
      <left style="thin">
        <color auto="1"/>
      </left>
      <right/>
      <top style="hair">
        <color indexed="8"/>
      </top>
      <bottom/>
      <diagonal/>
    </border>
    <border>
      <left style="thin">
        <color auto="1"/>
      </left>
      <right style="medium">
        <color indexed="8"/>
      </right>
      <top style="medium">
        <color indexed="8"/>
      </top>
      <bottom style="medium">
        <color indexed="8"/>
      </bottom>
      <diagonal/>
    </border>
    <border>
      <left style="thin">
        <color auto="1"/>
      </left>
      <right style="thin">
        <color indexed="8"/>
      </right>
      <top style="hair">
        <color auto="1"/>
      </top>
      <bottom style="hair">
        <color auto="1"/>
      </bottom>
      <diagonal/>
    </border>
    <border>
      <left style="thin">
        <color auto="1"/>
      </left>
      <right style="thin">
        <color indexed="8"/>
      </right>
      <top/>
      <bottom style="hair">
        <color auto="1"/>
      </bottom>
      <diagonal/>
    </border>
    <border>
      <left/>
      <right/>
      <top style="medium">
        <color auto="1"/>
      </top>
      <bottom style="medium">
        <color auto="1"/>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auto="1"/>
      </top>
      <bottom style="double">
        <color indexed="8"/>
      </bottom>
      <diagonal/>
    </border>
    <border>
      <left style="thin">
        <color auto="1"/>
      </left>
      <right style="thin">
        <color indexed="8"/>
      </right>
      <top style="thin">
        <color indexed="8"/>
      </top>
      <bottom/>
      <diagonal/>
    </border>
    <border>
      <left style="thin">
        <color auto="1"/>
      </left>
      <right style="thin">
        <color indexed="8"/>
      </right>
      <top/>
      <bottom/>
      <diagonal/>
    </border>
    <border>
      <left style="thin">
        <color auto="1"/>
      </left>
      <right style="thin">
        <color indexed="8"/>
      </right>
      <top/>
      <bottom style="hair">
        <color indexed="8"/>
      </bottom>
      <diagonal/>
    </border>
    <border>
      <left style="thin">
        <color auto="1"/>
      </left>
      <right style="thin">
        <color indexed="8"/>
      </right>
      <top style="hair">
        <color indexed="8"/>
      </top>
      <bottom style="medium">
        <color indexed="8"/>
      </bottom>
      <diagonal/>
    </border>
    <border>
      <left style="thin">
        <color auto="1"/>
      </left>
      <right/>
      <top style="hair">
        <color indexed="8"/>
      </top>
      <bottom style="hair">
        <color indexed="8"/>
      </bottom>
      <diagonal/>
    </border>
    <border>
      <left style="medium">
        <color auto="1"/>
      </left>
      <right style="medium">
        <color indexed="8"/>
      </right>
      <top style="medium">
        <color auto="1"/>
      </top>
      <bottom style="medium">
        <color auto="1"/>
      </bottom>
      <diagonal/>
    </border>
    <border>
      <left style="medium">
        <color indexed="8"/>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thin">
        <color indexed="8"/>
      </left>
      <right style="thin">
        <color auto="1"/>
      </right>
      <top/>
      <bottom/>
      <diagonal/>
    </border>
    <border>
      <left/>
      <right style="thin">
        <color auto="1"/>
      </right>
      <top style="thin">
        <color indexed="8"/>
      </top>
      <bottom/>
      <diagonal/>
    </border>
    <border>
      <left style="thin">
        <color indexed="8"/>
      </left>
      <right/>
      <top style="thin">
        <color indexed="8"/>
      </top>
      <bottom style="hair">
        <color indexed="8"/>
      </bottom>
      <diagonal/>
    </border>
    <border>
      <left style="thin">
        <color auto="1"/>
      </left>
      <right/>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style="thin">
        <color indexed="64"/>
      </right>
      <top style="hair">
        <color indexed="8"/>
      </top>
      <bottom style="hair">
        <color indexed="8"/>
      </bottom>
      <diagonal/>
    </border>
    <border>
      <left style="thin">
        <color indexed="8"/>
      </left>
      <right style="thin">
        <color indexed="64"/>
      </right>
      <top style="hair">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ck">
        <color indexed="8"/>
      </right>
      <top style="medium">
        <color indexed="8"/>
      </top>
      <bottom style="medium">
        <color indexed="8"/>
      </bottom>
      <diagonal/>
    </border>
    <border>
      <left style="thick">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ck">
        <color indexed="8"/>
      </left>
      <right style="thin">
        <color indexed="8"/>
      </right>
      <top style="medium">
        <color auto="1"/>
      </top>
      <bottom style="medium">
        <color auto="1"/>
      </bottom>
      <diagonal/>
    </border>
    <border>
      <left style="thin">
        <color indexed="8"/>
      </left>
      <right style="thin">
        <color indexed="64"/>
      </right>
      <top style="thin">
        <color indexed="8"/>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auto="1"/>
      </right>
      <top style="hair">
        <color indexed="8"/>
      </top>
      <bottom style="hair">
        <color indexed="8"/>
      </bottom>
      <diagonal/>
    </border>
    <border>
      <left style="thick">
        <color indexed="8"/>
      </left>
      <right style="thin">
        <color indexed="8"/>
      </right>
      <top/>
      <bottom style="thin">
        <color indexed="8"/>
      </bottom>
      <diagonal/>
    </border>
    <border>
      <left style="thin">
        <color indexed="64"/>
      </left>
      <right style="thin">
        <color indexed="8"/>
      </right>
      <top style="hair">
        <color indexed="8"/>
      </top>
      <bottom style="hair">
        <color auto="1"/>
      </bottom>
      <diagonal/>
    </border>
  </borders>
  <cellStyleXfs count="125">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1" fillId="0" borderId="0" applyNumberFormat="0" applyFill="0" applyBorder="0" applyAlignment="0" applyProtection="0"/>
    <xf numFmtId="0" fontId="55" fillId="7" borderId="1" applyNumberFormat="0" applyAlignment="0" applyProtection="0"/>
    <xf numFmtId="0" fontId="51" fillId="0" borderId="0" applyNumberFormat="0" applyFill="0" applyBorder="0" applyProtection="0">
      <alignment horizontal="left"/>
    </xf>
    <xf numFmtId="0" fontId="56" fillId="0" borderId="2" applyNumberFormat="0" applyFill="0" applyAlignment="0" applyProtection="0"/>
    <xf numFmtId="0" fontId="57" fillId="17" borderId="3" applyNumberFormat="0" applyAlignment="0" applyProtection="0"/>
    <xf numFmtId="0" fontId="51" fillId="18" borderId="4" applyNumberFormat="0" applyAlignment="0" applyProtection="0"/>
    <xf numFmtId="0" fontId="47" fillId="0" borderId="0"/>
    <xf numFmtId="0" fontId="58" fillId="19" borderId="0" applyNumberFormat="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62" fillId="0" borderId="0" applyNumberFormat="0" applyFill="0" applyBorder="0" applyAlignment="0" applyProtection="0"/>
    <xf numFmtId="0" fontId="51" fillId="0" borderId="0" applyNumberFormat="0" applyFill="0" applyBorder="0" applyProtection="0">
      <alignment horizontal="left"/>
    </xf>
    <xf numFmtId="0" fontId="63" fillId="0" borderId="8" applyNumberFormat="0" applyFill="0" applyAlignment="0" applyProtection="0"/>
    <xf numFmtId="165" fontId="35" fillId="0" borderId="0" applyFill="0" applyBorder="0" applyAlignment="0" applyProtection="0"/>
    <xf numFmtId="0" fontId="64" fillId="16" borderId="9" applyNumberFormat="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3" borderId="0" applyNumberFormat="0" applyBorder="0" applyAlignment="0" applyProtection="0"/>
    <xf numFmtId="0" fontId="65" fillId="0" borderId="0" applyNumberFormat="0" applyFill="0" applyBorder="0" applyAlignment="0" applyProtection="0"/>
    <xf numFmtId="0" fontId="51" fillId="0" borderId="0" applyNumberFormat="0" applyFill="0" applyBorder="0" applyAlignment="0" applyProtection="0"/>
    <xf numFmtId="0" fontId="6" fillId="0" borderId="0"/>
    <xf numFmtId="164" fontId="6" fillId="0" borderId="0" applyFont="0" applyFill="0" applyBorder="0" applyAlignment="0" applyProtection="0"/>
    <xf numFmtId="0" fontId="47" fillId="0" borderId="0"/>
    <xf numFmtId="0" fontId="5"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horizontal="left"/>
    </xf>
    <xf numFmtId="0" fontId="7" fillId="18" borderId="4" applyNumberFormat="0" applyAlignment="0" applyProtection="0"/>
    <xf numFmtId="0" fontId="7" fillId="0" borderId="0" applyNumberFormat="0" applyFill="0" applyBorder="0" applyAlignment="0" applyProtection="0"/>
    <xf numFmtId="0" fontId="7" fillId="0" borderId="0" applyNumberFormat="0" applyFill="0" applyBorder="0" applyProtection="0">
      <alignment horizontal="left"/>
    </xf>
    <xf numFmtId="165" fontId="7" fillId="0" borderId="0" applyFill="0" applyBorder="0" applyAlignment="0" applyProtection="0"/>
    <xf numFmtId="0" fontId="7" fillId="0" borderId="0" applyNumberFormat="0" applyFill="0" applyBorder="0" applyAlignment="0" applyProtection="0"/>
    <xf numFmtId="0" fontId="4" fillId="0" borderId="0"/>
    <xf numFmtId="164" fontId="4" fillId="0" borderId="0" applyFont="0" applyFill="0" applyBorder="0" applyAlignment="0" applyProtection="0"/>
    <xf numFmtId="0" fontId="4" fillId="0" borderId="0"/>
    <xf numFmtId="0" fontId="3" fillId="0" borderId="0"/>
    <xf numFmtId="0" fontId="2" fillId="0" borderId="0"/>
    <xf numFmtId="0" fontId="1" fillId="0" borderId="0"/>
    <xf numFmtId="0" fontId="76"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2" fillId="3" borderId="0" applyNumberFormat="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7" borderId="1" applyNumberFormat="0" applyAlignment="0" applyProtection="0"/>
    <xf numFmtId="0" fontId="56" fillId="0" borderId="2" applyNumberFormat="0" applyFill="0" applyAlignment="0" applyProtection="0"/>
    <xf numFmtId="0" fontId="57" fillId="17" borderId="3" applyNumberFormat="0" applyAlignment="0" applyProtection="0"/>
    <xf numFmtId="0" fontId="7" fillId="18" borderId="4" applyNumberFormat="0" applyAlignment="0" applyProtection="0"/>
    <xf numFmtId="0" fontId="58" fillId="19" borderId="0" applyNumberFormat="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165" fontId="7" fillId="0" borderId="0" applyFill="0" applyBorder="0" applyAlignment="0" applyProtection="0"/>
    <xf numFmtId="0" fontId="64" fillId="16" borderId="9" applyNumberFormat="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3" borderId="0" applyNumberFormat="0" applyBorder="0" applyAlignment="0" applyProtection="0"/>
    <xf numFmtId="0" fontId="65" fillId="0" borderId="0" applyNumberForma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cellStyleXfs>
  <cellXfs count="517">
    <xf numFmtId="0" fontId="0" fillId="0" borderId="0" xfId="0"/>
    <xf numFmtId="0" fontId="0" fillId="24" borderId="0" xfId="0" applyFont="1" applyFill="1"/>
    <xf numFmtId="0" fontId="0" fillId="24" borderId="0" xfId="0" applyFont="1" applyFill="1" applyAlignment="1">
      <alignment horizontal="left"/>
    </xf>
    <xf numFmtId="3" fontId="0" fillId="24" borderId="0" xfId="0" applyNumberFormat="1" applyFont="1" applyFill="1"/>
    <xf numFmtId="3" fontId="8" fillId="24" borderId="0" xfId="0" applyNumberFormat="1" applyFont="1" applyFill="1"/>
    <xf numFmtId="3" fontId="9" fillId="24" borderId="0" xfId="0" applyNumberFormat="1" applyFont="1" applyFill="1" applyBorder="1" applyAlignment="1">
      <alignment horizontal="right"/>
    </xf>
    <xf numFmtId="0" fontId="10" fillId="24" borderId="10" xfId="0" applyFont="1" applyFill="1" applyBorder="1" applyAlignment="1">
      <alignment horizontal="left"/>
    </xf>
    <xf numFmtId="3" fontId="10" fillId="24" borderId="10" xfId="0" applyNumberFormat="1" applyFont="1" applyFill="1" applyBorder="1"/>
    <xf numFmtId="3" fontId="11" fillId="24" borderId="10" xfId="0" applyNumberFormat="1" applyFont="1" applyFill="1" applyBorder="1"/>
    <xf numFmtId="3" fontId="12" fillId="24" borderId="10" xfId="0" applyNumberFormat="1" applyFont="1" applyFill="1" applyBorder="1" applyAlignment="1">
      <alignment horizontal="right"/>
    </xf>
    <xf numFmtId="0" fontId="13" fillId="24" borderId="0" xfId="0" applyFont="1" applyFill="1" applyBorder="1"/>
    <xf numFmtId="0" fontId="0" fillId="24" borderId="0" xfId="0" applyFont="1" applyFill="1" applyBorder="1" applyAlignment="1">
      <alignment horizontal="left"/>
    </xf>
    <xf numFmtId="3" fontId="0" fillId="24" borderId="0" xfId="0" applyNumberFormat="1" applyFont="1" applyFill="1" applyBorder="1"/>
    <xf numFmtId="0" fontId="14" fillId="24" borderId="11" xfId="0" applyFont="1" applyFill="1" applyBorder="1"/>
    <xf numFmtId="0" fontId="14" fillId="24" borderId="12" xfId="0" applyFont="1" applyFill="1" applyBorder="1" applyAlignment="1">
      <alignment horizontal="left"/>
    </xf>
    <xf numFmtId="3" fontId="12" fillId="24" borderId="12" xfId="0" applyNumberFormat="1" applyFont="1" applyFill="1" applyBorder="1"/>
    <xf numFmtId="3" fontId="15" fillId="24" borderId="11" xfId="0" applyNumberFormat="1" applyFont="1" applyFill="1" applyBorder="1" applyAlignment="1">
      <alignment horizontal="center"/>
    </xf>
    <xf numFmtId="3" fontId="17" fillId="18" borderId="13" xfId="0" applyNumberFormat="1" applyFont="1" applyFill="1" applyBorder="1" applyAlignment="1">
      <alignment horizontal="left"/>
    </xf>
    <xf numFmtId="3" fontId="12" fillId="18" borderId="13" xfId="0" applyNumberFormat="1" applyFont="1" applyFill="1" applyBorder="1"/>
    <xf numFmtId="3" fontId="12" fillId="18" borderId="14" xfId="0" applyNumberFormat="1" applyFont="1" applyFill="1" applyBorder="1"/>
    <xf numFmtId="0" fontId="14" fillId="24" borderId="15" xfId="0" applyFont="1" applyFill="1" applyBorder="1"/>
    <xf numFmtId="0" fontId="14" fillId="24" borderId="16" xfId="0" applyFont="1" applyFill="1" applyBorder="1" applyAlignment="1">
      <alignment horizontal="center"/>
    </xf>
    <xf numFmtId="3" fontId="15" fillId="24" borderId="16" xfId="0" applyNumberFormat="1" applyFont="1" applyFill="1" applyBorder="1" applyAlignment="1">
      <alignment horizontal="center"/>
    </xf>
    <xf numFmtId="3" fontId="15" fillId="24" borderId="15" xfId="0" applyNumberFormat="1" applyFont="1" applyFill="1" applyBorder="1" applyAlignment="1">
      <alignment horizontal="center"/>
    </xf>
    <xf numFmtId="3" fontId="15" fillId="18" borderId="18" xfId="0" applyNumberFormat="1" applyFont="1" applyFill="1" applyBorder="1" applyAlignment="1">
      <alignment horizontal="right"/>
    </xf>
    <xf numFmtId="3" fontId="12" fillId="18" borderId="18" xfId="0" applyNumberFormat="1" applyFont="1" applyFill="1" applyBorder="1"/>
    <xf numFmtId="3" fontId="12" fillId="18" borderId="19" xfId="0" applyNumberFormat="1" applyFont="1" applyFill="1" applyBorder="1"/>
    <xf numFmtId="0" fontId="18" fillId="24" borderId="20" xfId="0" applyFont="1" applyFill="1" applyBorder="1" applyAlignment="1">
      <alignment horizontal="left"/>
    </xf>
    <xf numFmtId="0" fontId="19" fillId="24" borderId="20" xfId="0" applyFont="1" applyFill="1" applyBorder="1" applyAlignment="1">
      <alignment horizontal="center"/>
    </xf>
    <xf numFmtId="1" fontId="15" fillId="24" borderId="18" xfId="0" applyNumberFormat="1" applyFont="1" applyFill="1" applyBorder="1" applyAlignment="1">
      <alignment horizontal="center"/>
    </xf>
    <xf numFmtId="1" fontId="15" fillId="24" borderId="21" xfId="0" applyNumberFormat="1" applyFont="1" applyFill="1" applyBorder="1" applyAlignment="1">
      <alignment horizontal="center"/>
    </xf>
    <xf numFmtId="1" fontId="15" fillId="18" borderId="22" xfId="0" applyNumberFormat="1" applyFont="1" applyFill="1" applyBorder="1" applyAlignment="1">
      <alignment horizontal="center"/>
    </xf>
    <xf numFmtId="1" fontId="15" fillId="18" borderId="23" xfId="0" applyNumberFormat="1" applyFont="1" applyFill="1" applyBorder="1" applyAlignment="1">
      <alignment horizontal="center"/>
    </xf>
    <xf numFmtId="0" fontId="20" fillId="24" borderId="24" xfId="0" applyFont="1" applyFill="1" applyBorder="1"/>
    <xf numFmtId="0" fontId="21" fillId="24" borderId="24" xfId="0" applyFont="1" applyFill="1" applyBorder="1" applyAlignment="1">
      <alignment horizontal="left"/>
    </xf>
    <xf numFmtId="3" fontId="21" fillId="24" borderId="24" xfId="0" applyNumberFormat="1" applyFont="1" applyFill="1" applyBorder="1"/>
    <xf numFmtId="3" fontId="21" fillId="4" borderId="25" xfId="0" applyNumberFormat="1" applyFont="1" applyFill="1" applyBorder="1"/>
    <xf numFmtId="3" fontId="21" fillId="18" borderId="26" xfId="0" applyNumberFormat="1" applyFont="1" applyFill="1" applyBorder="1"/>
    <xf numFmtId="37" fontId="21" fillId="0" borderId="27" xfId="0" applyNumberFormat="1" applyFont="1" applyFill="1" applyBorder="1"/>
    <xf numFmtId="0" fontId="21" fillId="24" borderId="28" xfId="0" applyFont="1" applyFill="1" applyBorder="1" applyAlignment="1">
      <alignment horizontal="center"/>
    </xf>
    <xf numFmtId="3" fontId="21" fillId="24" borderId="28" xfId="0" applyNumberFormat="1" applyFont="1" applyFill="1" applyBorder="1"/>
    <xf numFmtId="3" fontId="22" fillId="24" borderId="28" xfId="0" applyNumberFormat="1" applyFont="1" applyFill="1" applyBorder="1"/>
    <xf numFmtId="37" fontId="21" fillId="0" borderId="29" xfId="0" applyNumberFormat="1" applyFont="1" applyFill="1" applyBorder="1"/>
    <xf numFmtId="0" fontId="21" fillId="24" borderId="30" xfId="0" applyFont="1" applyFill="1" applyBorder="1" applyAlignment="1">
      <alignment horizontal="center"/>
    </xf>
    <xf numFmtId="3" fontId="21" fillId="24" borderId="30" xfId="0" applyNumberFormat="1" applyFont="1" applyFill="1" applyBorder="1"/>
    <xf numFmtId="0" fontId="20" fillId="0" borderId="22" xfId="0" applyFont="1" applyFill="1" applyBorder="1"/>
    <xf numFmtId="0" fontId="20" fillId="24" borderId="22" xfId="0" applyFont="1" applyFill="1" applyBorder="1" applyAlignment="1">
      <alignment horizontal="center"/>
    </xf>
    <xf numFmtId="3" fontId="20" fillId="24" borderId="22" xfId="0" applyNumberFormat="1" applyFont="1" applyFill="1" applyBorder="1"/>
    <xf numFmtId="0" fontId="21" fillId="0" borderId="24" xfId="0" applyFont="1" applyFill="1" applyBorder="1"/>
    <xf numFmtId="0" fontId="21" fillId="24" borderId="24" xfId="0" applyFont="1" applyFill="1" applyBorder="1" applyAlignment="1">
      <alignment horizontal="center"/>
    </xf>
    <xf numFmtId="0" fontId="20" fillId="0" borderId="30" xfId="0" applyFont="1" applyFill="1" applyBorder="1"/>
    <xf numFmtId="0" fontId="21" fillId="0" borderId="27" xfId="0" applyFont="1" applyFill="1" applyBorder="1"/>
    <xf numFmtId="0" fontId="21" fillId="0" borderId="28" xfId="0" applyFont="1" applyFill="1" applyBorder="1" applyAlignment="1">
      <alignment horizontal="center"/>
    </xf>
    <xf numFmtId="3" fontId="21" fillId="0" borderId="28" xfId="0" applyNumberFormat="1" applyFont="1" applyFill="1" applyBorder="1"/>
    <xf numFmtId="3" fontId="21" fillId="18" borderId="31" xfId="0" applyNumberFormat="1" applyFont="1" applyFill="1" applyBorder="1"/>
    <xf numFmtId="0" fontId="20" fillId="0" borderId="24" xfId="0" applyFont="1" applyFill="1" applyBorder="1"/>
    <xf numFmtId="3" fontId="21" fillId="18" borderId="24" xfId="0" applyNumberFormat="1" applyFont="1" applyFill="1" applyBorder="1"/>
    <xf numFmtId="0" fontId="21" fillId="24" borderId="28" xfId="0" applyFont="1" applyFill="1" applyBorder="1"/>
    <xf numFmtId="3" fontId="21" fillId="4" borderId="33" xfId="0" applyNumberFormat="1" applyFont="1" applyFill="1" applyBorder="1"/>
    <xf numFmtId="3" fontId="21" fillId="18" borderId="27" xfId="0" applyNumberFormat="1" applyFont="1" applyFill="1" applyBorder="1"/>
    <xf numFmtId="0" fontId="21" fillId="24" borderId="30" xfId="0" applyFont="1" applyFill="1" applyBorder="1"/>
    <xf numFmtId="3" fontId="21" fillId="18" borderId="30" xfId="0" applyNumberFormat="1" applyFont="1" applyFill="1" applyBorder="1"/>
    <xf numFmtId="0" fontId="20" fillId="24" borderId="22" xfId="0" applyFont="1" applyFill="1" applyBorder="1"/>
    <xf numFmtId="3" fontId="20" fillId="18" borderId="22" xfId="0" applyNumberFormat="1" applyFont="1" applyFill="1" applyBorder="1"/>
    <xf numFmtId="3" fontId="20" fillId="18" borderId="23" xfId="0" applyNumberFormat="1" applyFont="1" applyFill="1" applyBorder="1"/>
    <xf numFmtId="0" fontId="21" fillId="24" borderId="24" xfId="0" applyFont="1" applyFill="1" applyBorder="1"/>
    <xf numFmtId="3" fontId="21" fillId="18" borderId="28" xfId="0" applyNumberFormat="1" applyFont="1" applyFill="1" applyBorder="1"/>
    <xf numFmtId="0" fontId="20" fillId="24" borderId="28" xfId="0" applyFont="1" applyFill="1" applyBorder="1"/>
    <xf numFmtId="0" fontId="23" fillId="24" borderId="0" xfId="0" applyFont="1" applyFill="1"/>
    <xf numFmtId="3" fontId="21" fillId="24" borderId="15" xfId="0" applyNumberFormat="1" applyFont="1" applyFill="1" applyBorder="1"/>
    <xf numFmtId="0" fontId="20" fillId="24" borderId="34" xfId="0" applyFont="1" applyFill="1" applyBorder="1"/>
    <xf numFmtId="0" fontId="20" fillId="24" borderId="34" xfId="0" applyFont="1" applyFill="1" applyBorder="1" applyAlignment="1">
      <alignment horizontal="center"/>
    </xf>
    <xf numFmtId="3" fontId="20" fillId="24" borderId="34" xfId="0" applyNumberFormat="1" applyFont="1" applyFill="1" applyBorder="1"/>
    <xf numFmtId="3" fontId="20" fillId="24" borderId="35" xfId="0" applyNumberFormat="1" applyFont="1" applyFill="1" applyBorder="1"/>
    <xf numFmtId="3" fontId="20" fillId="18" borderId="34" xfId="0" applyNumberFormat="1" applyFont="1" applyFill="1" applyBorder="1"/>
    <xf numFmtId="0" fontId="0" fillId="24" borderId="0" xfId="0" applyFont="1" applyFill="1" applyAlignment="1">
      <alignment horizontal="center"/>
    </xf>
    <xf numFmtId="0" fontId="26" fillId="24" borderId="10" xfId="0" applyFont="1" applyFill="1" applyBorder="1" applyAlignment="1">
      <alignment horizontal="left"/>
    </xf>
    <xf numFmtId="0" fontId="10" fillId="24" borderId="10" xfId="0" applyFont="1" applyFill="1" applyBorder="1" applyAlignment="1">
      <alignment horizontal="center"/>
    </xf>
    <xf numFmtId="0" fontId="0" fillId="24" borderId="0" xfId="0" applyFont="1" applyFill="1" applyBorder="1" applyAlignment="1">
      <alignment horizontal="center"/>
    </xf>
    <xf numFmtId="0" fontId="14" fillId="24" borderId="12" xfId="0" applyFont="1" applyFill="1" applyBorder="1" applyAlignment="1">
      <alignment horizontal="center"/>
    </xf>
    <xf numFmtId="3" fontId="16" fillId="18" borderId="11" xfId="0" applyNumberFormat="1" applyFont="1" applyFill="1" applyBorder="1"/>
    <xf numFmtId="3" fontId="15" fillId="4" borderId="12" xfId="0" applyNumberFormat="1" applyFont="1" applyFill="1" applyBorder="1" applyAlignment="1">
      <alignment horizontal="center"/>
    </xf>
    <xf numFmtId="1" fontId="15" fillId="0" borderId="21" xfId="0" applyNumberFormat="1" applyFont="1" applyFill="1" applyBorder="1" applyAlignment="1">
      <alignment horizontal="center"/>
    </xf>
    <xf numFmtId="1" fontId="15" fillId="4" borderId="21" xfId="0" applyNumberFormat="1" applyFont="1" applyFill="1" applyBorder="1" applyAlignment="1">
      <alignment horizontal="center"/>
    </xf>
    <xf numFmtId="0" fontId="20" fillId="24" borderId="24" xfId="0" applyFont="1" applyFill="1" applyBorder="1" applyAlignment="1">
      <alignment horizontal="center"/>
    </xf>
    <xf numFmtId="3" fontId="20" fillId="0" borderId="31" xfId="0" applyNumberFormat="1" applyFont="1" applyFill="1" applyBorder="1"/>
    <xf numFmtId="3" fontId="20" fillId="4" borderId="0" xfId="0" applyNumberFormat="1" applyFont="1" applyFill="1"/>
    <xf numFmtId="3" fontId="20" fillId="18" borderId="36" xfId="0" applyNumberFormat="1" applyFont="1" applyFill="1" applyBorder="1"/>
    <xf numFmtId="3" fontId="20" fillId="18" borderId="26" xfId="0" applyNumberFormat="1" applyFont="1" applyFill="1" applyBorder="1"/>
    <xf numFmtId="3" fontId="20" fillId="0" borderId="24" xfId="0" applyNumberFormat="1" applyFont="1" applyFill="1" applyBorder="1"/>
    <xf numFmtId="3" fontId="21" fillId="4" borderId="27" xfId="0" applyNumberFormat="1" applyFont="1" applyFill="1" applyBorder="1"/>
    <xf numFmtId="3" fontId="20" fillId="18" borderId="31" xfId="0" applyNumberFormat="1" applyFont="1" applyFill="1" applyBorder="1"/>
    <xf numFmtId="3" fontId="21" fillId="24" borderId="37" xfId="0" applyNumberFormat="1" applyFont="1" applyFill="1" applyBorder="1"/>
    <xf numFmtId="0" fontId="21" fillId="0" borderId="28" xfId="0" applyFont="1" applyFill="1" applyBorder="1"/>
    <xf numFmtId="3" fontId="21" fillId="4" borderId="28" xfId="0" applyNumberFormat="1" applyFont="1" applyFill="1" applyBorder="1"/>
    <xf numFmtId="3" fontId="20" fillId="24" borderId="38" xfId="0" applyNumberFormat="1" applyFont="1" applyFill="1" applyBorder="1"/>
    <xf numFmtId="0" fontId="21" fillId="24" borderId="29" xfId="0" applyFont="1" applyFill="1" applyBorder="1"/>
    <xf numFmtId="0" fontId="21" fillId="24" borderId="39" xfId="0" applyFont="1" applyFill="1" applyBorder="1" applyAlignment="1">
      <alignment horizontal="center"/>
    </xf>
    <xf numFmtId="3" fontId="21" fillId="24" borderId="40" xfId="0" applyNumberFormat="1" applyFont="1" applyFill="1" applyBorder="1"/>
    <xf numFmtId="3" fontId="21" fillId="4" borderId="30" xfId="0" applyNumberFormat="1" applyFont="1" applyFill="1" applyBorder="1"/>
    <xf numFmtId="3" fontId="21" fillId="18" borderId="29" xfId="0" applyNumberFormat="1" applyFont="1" applyFill="1" applyBorder="1"/>
    <xf numFmtId="0" fontId="28" fillId="24" borderId="34" xfId="0" applyFont="1" applyFill="1" applyBorder="1"/>
    <xf numFmtId="0" fontId="28" fillId="24" borderId="34" xfId="0" applyFont="1" applyFill="1" applyBorder="1" applyAlignment="1">
      <alignment horizontal="center"/>
    </xf>
    <xf numFmtId="3" fontId="28" fillId="0" borderId="34" xfId="0" applyNumberFormat="1" applyFont="1" applyFill="1" applyBorder="1"/>
    <xf numFmtId="3" fontId="28" fillId="24" borderId="34" xfId="0" applyNumberFormat="1" applyFont="1" applyFill="1" applyBorder="1"/>
    <xf numFmtId="3" fontId="20" fillId="4" borderId="34" xfId="0" applyNumberFormat="1" applyFont="1" applyFill="1" applyBorder="1"/>
    <xf numFmtId="0" fontId="20" fillId="0" borderId="28" xfId="0" applyFont="1" applyFill="1" applyBorder="1"/>
    <xf numFmtId="3" fontId="21" fillId="0" borderId="24" xfId="0" applyNumberFormat="1" applyFont="1" applyFill="1" applyBorder="1"/>
    <xf numFmtId="3" fontId="20" fillId="24" borderId="24" xfId="0" applyNumberFormat="1" applyFont="1" applyFill="1" applyBorder="1"/>
    <xf numFmtId="3" fontId="20" fillId="4" borderId="31" xfId="0" applyNumberFormat="1" applyFont="1" applyFill="1" applyBorder="1"/>
    <xf numFmtId="3" fontId="21" fillId="4" borderId="31" xfId="0" applyNumberFormat="1" applyFont="1" applyFill="1" applyBorder="1"/>
    <xf numFmtId="3" fontId="20" fillId="24" borderId="28" xfId="0" applyNumberFormat="1" applyFont="1" applyFill="1" applyBorder="1"/>
    <xf numFmtId="3" fontId="20" fillId="4" borderId="28" xfId="0" applyNumberFormat="1" applyFont="1" applyFill="1" applyBorder="1"/>
    <xf numFmtId="3" fontId="20" fillId="18" borderId="27" xfId="0" applyNumberFormat="1" applyFont="1" applyFill="1" applyBorder="1"/>
    <xf numFmtId="0" fontId="29" fillId="24" borderId="0" xfId="0" applyFont="1" applyFill="1"/>
    <xf numFmtId="3" fontId="20" fillId="0" borderId="36" xfId="0" applyNumberFormat="1" applyFont="1" applyFill="1" applyBorder="1"/>
    <xf numFmtId="3" fontId="21" fillId="24" borderId="41" xfId="0" applyNumberFormat="1" applyFont="1" applyFill="1" applyBorder="1"/>
    <xf numFmtId="3" fontId="30" fillId="24" borderId="10" xfId="0" applyNumberFormat="1" applyFont="1" applyFill="1" applyBorder="1"/>
    <xf numFmtId="0" fontId="14" fillId="0" borderId="12" xfId="0" applyFont="1" applyFill="1" applyBorder="1" applyAlignment="1">
      <alignment horizontal="center"/>
    </xf>
    <xf numFmtId="0" fontId="14" fillId="0" borderId="16" xfId="0" applyFont="1" applyFill="1" applyBorder="1" applyAlignment="1">
      <alignment horizontal="center"/>
    </xf>
    <xf numFmtId="0" fontId="19" fillId="0" borderId="20" xfId="0" applyFont="1" applyFill="1" applyBorder="1" applyAlignment="1">
      <alignment horizontal="center"/>
    </xf>
    <xf numFmtId="3" fontId="21" fillId="4" borderId="42" xfId="0" applyNumberFormat="1" applyFont="1" applyFill="1" applyBorder="1"/>
    <xf numFmtId="0" fontId="20" fillId="24" borderId="28" xfId="0" applyFont="1" applyFill="1" applyBorder="1" applyAlignment="1">
      <alignment horizontal="center"/>
    </xf>
    <xf numFmtId="0" fontId="20" fillId="24" borderId="27" xfId="0" applyFont="1" applyFill="1" applyBorder="1"/>
    <xf numFmtId="0" fontId="31" fillId="24" borderId="10" xfId="0" applyFont="1" applyFill="1" applyBorder="1" applyAlignment="1">
      <alignment horizontal="left"/>
    </xf>
    <xf numFmtId="3" fontId="15" fillId="24" borderId="43" xfId="0" applyNumberFormat="1" applyFont="1" applyFill="1" applyBorder="1" applyAlignment="1">
      <alignment horizontal="center"/>
    </xf>
    <xf numFmtId="3" fontId="16" fillId="18" borderId="13" xfId="0" applyNumberFormat="1" applyFont="1" applyFill="1" applyBorder="1"/>
    <xf numFmtId="3" fontId="15" fillId="24" borderId="44" xfId="0" applyNumberFormat="1" applyFont="1" applyFill="1" applyBorder="1" applyAlignment="1">
      <alignment horizontal="center"/>
    </xf>
    <xf numFmtId="3" fontId="15" fillId="4" borderId="14" xfId="0" applyNumberFormat="1" applyFont="1" applyFill="1" applyBorder="1" applyAlignment="1">
      <alignment horizontal="center"/>
    </xf>
    <xf numFmtId="3" fontId="21" fillId="4" borderId="45" xfId="0" applyNumberFormat="1" applyFont="1" applyFill="1" applyBorder="1"/>
    <xf numFmtId="3" fontId="20" fillId="4" borderId="32" xfId="0" applyNumberFormat="1" applyFont="1" applyFill="1" applyBorder="1"/>
    <xf numFmtId="0" fontId="20" fillId="24" borderId="15" xfId="0" applyFont="1" applyFill="1" applyBorder="1"/>
    <xf numFmtId="3" fontId="20" fillId="24" borderId="15" xfId="0" applyNumberFormat="1" applyFont="1" applyFill="1" applyBorder="1"/>
    <xf numFmtId="3" fontId="21" fillId="4" borderId="47" xfId="0" applyNumberFormat="1" applyFont="1" applyFill="1" applyBorder="1"/>
    <xf numFmtId="3" fontId="21" fillId="4" borderId="48" xfId="0" applyNumberFormat="1" applyFont="1" applyFill="1" applyBorder="1"/>
    <xf numFmtId="3" fontId="20" fillId="4" borderId="49" xfId="0" applyNumberFormat="1" applyFont="1" applyFill="1" applyBorder="1"/>
    <xf numFmtId="3" fontId="20" fillId="4" borderId="33" xfId="0" applyNumberFormat="1" applyFont="1" applyFill="1" applyBorder="1"/>
    <xf numFmtId="166" fontId="20" fillId="0" borderId="22" xfId="40" applyNumberFormat="1" applyFont="1" applyFill="1" applyBorder="1" applyAlignment="1" applyProtection="1"/>
    <xf numFmtId="166" fontId="21" fillId="0" borderId="24" xfId="40" applyNumberFormat="1" applyFont="1" applyFill="1" applyBorder="1" applyAlignment="1" applyProtection="1"/>
    <xf numFmtId="166" fontId="21" fillId="0" borderId="30" xfId="40" applyNumberFormat="1" applyFont="1" applyFill="1" applyBorder="1" applyAlignment="1" applyProtection="1"/>
    <xf numFmtId="37" fontId="20" fillId="0" borderId="22" xfId="0" applyNumberFormat="1" applyFont="1" applyFill="1" applyBorder="1"/>
    <xf numFmtId="3" fontId="20" fillId="0" borderId="22" xfId="0" applyNumberFormat="1" applyFont="1" applyFill="1" applyBorder="1"/>
    <xf numFmtId="3" fontId="0" fillId="24" borderId="0" xfId="0" applyNumberFormat="1" applyFill="1"/>
    <xf numFmtId="0" fontId="11" fillId="24" borderId="0" xfId="0" applyFont="1" applyFill="1"/>
    <xf numFmtId="0" fontId="11" fillId="24" borderId="0" xfId="0" applyFont="1" applyFill="1" applyAlignment="1">
      <alignment horizontal="center"/>
    </xf>
    <xf numFmtId="3" fontId="11" fillId="24" borderId="0" xfId="0" applyNumberFormat="1" applyFont="1" applyFill="1"/>
    <xf numFmtId="3" fontId="21" fillId="24" borderId="0" xfId="0" applyNumberFormat="1" applyFont="1" applyFill="1" applyBorder="1" applyAlignment="1">
      <alignment horizontal="right"/>
    </xf>
    <xf numFmtId="0" fontId="32" fillId="24" borderId="10" xfId="0" applyFont="1" applyFill="1" applyBorder="1" applyAlignment="1">
      <alignment horizontal="center"/>
    </xf>
    <xf numFmtId="3" fontId="32" fillId="24" borderId="10" xfId="0" applyNumberFormat="1" applyFont="1" applyFill="1" applyBorder="1"/>
    <xf numFmtId="0" fontId="15" fillId="24" borderId="0" xfId="0" applyFont="1" applyFill="1" applyBorder="1"/>
    <xf numFmtId="0" fontId="11" fillId="24" borderId="0" xfId="0" applyFont="1" applyFill="1" applyBorder="1" applyAlignment="1">
      <alignment horizontal="center"/>
    </xf>
    <xf numFmtId="3" fontId="11" fillId="24" borderId="0" xfId="0" applyNumberFormat="1" applyFont="1" applyFill="1" applyBorder="1"/>
    <xf numFmtId="0" fontId="12" fillId="24" borderId="11" xfId="0" applyFont="1" applyFill="1" applyBorder="1"/>
    <xf numFmtId="0" fontId="12" fillId="24" borderId="12" xfId="0" applyFont="1" applyFill="1" applyBorder="1" applyAlignment="1">
      <alignment horizontal="center"/>
    </xf>
    <xf numFmtId="0" fontId="12" fillId="24" borderId="15" xfId="0" applyFont="1" applyFill="1" applyBorder="1"/>
    <xf numFmtId="0" fontId="12" fillId="24" borderId="16" xfId="0" applyFont="1" applyFill="1" applyBorder="1" applyAlignment="1">
      <alignment horizontal="center"/>
    </xf>
    <xf numFmtId="0" fontId="15" fillId="24" borderId="20" xfId="0" applyFont="1" applyFill="1" applyBorder="1" applyAlignment="1">
      <alignment horizontal="center"/>
    </xf>
    <xf numFmtId="3" fontId="20" fillId="0" borderId="34" xfId="0" applyNumberFormat="1" applyFont="1" applyFill="1" applyBorder="1"/>
    <xf numFmtId="3" fontId="21" fillId="24" borderId="50" xfId="0" applyNumberFormat="1" applyFont="1" applyFill="1" applyBorder="1"/>
    <xf numFmtId="0" fontId="22" fillId="24" borderId="28" xfId="0" applyNumberFormat="1" applyFont="1" applyFill="1" applyBorder="1"/>
    <xf numFmtId="0" fontId="21" fillId="24" borderId="28" xfId="0" applyNumberFormat="1" applyFont="1" applyFill="1" applyBorder="1"/>
    <xf numFmtId="0" fontId="21" fillId="24" borderId="29" xfId="0" applyNumberFormat="1" applyFont="1" applyFill="1" applyBorder="1"/>
    <xf numFmtId="0" fontId="20" fillId="24" borderId="15" xfId="0" applyFont="1" applyFill="1" applyBorder="1" applyAlignment="1">
      <alignment horizontal="center"/>
    </xf>
    <xf numFmtId="3" fontId="33" fillId="24" borderId="0" xfId="0" applyNumberFormat="1" applyFont="1" applyFill="1"/>
    <xf numFmtId="0" fontId="8" fillId="0" borderId="0" xfId="0" applyFont="1" applyFill="1"/>
    <xf numFmtId="0" fontId="34" fillId="24" borderId="0" xfId="0" applyFont="1" applyFill="1"/>
    <xf numFmtId="0" fontId="35" fillId="24" borderId="0" xfId="0" applyFont="1" applyFill="1"/>
    <xf numFmtId="3" fontId="20" fillId="24" borderId="53" xfId="0" applyNumberFormat="1" applyFont="1" applyFill="1" applyBorder="1"/>
    <xf numFmtId="0" fontId="22" fillId="24" borderId="28" xfId="0" applyFont="1" applyFill="1" applyBorder="1" applyAlignment="1">
      <alignment horizontal="center"/>
    </xf>
    <xf numFmtId="166" fontId="20" fillId="24" borderId="22" xfId="40" applyNumberFormat="1" applyFont="1" applyFill="1" applyBorder="1" applyAlignment="1" applyProtection="1">
      <alignment horizontal="center"/>
    </xf>
    <xf numFmtId="0" fontId="20" fillId="24" borderId="27" xfId="0" applyFont="1" applyFill="1" applyBorder="1" applyAlignment="1">
      <alignment horizontal="center"/>
    </xf>
    <xf numFmtId="0" fontId="22" fillId="24" borderId="24" xfId="0" applyFont="1" applyFill="1" applyBorder="1" applyAlignment="1">
      <alignment horizontal="center"/>
    </xf>
    <xf numFmtId="3" fontId="22" fillId="0" borderId="24" xfId="0" applyNumberFormat="1" applyFont="1" applyFill="1" applyBorder="1"/>
    <xf numFmtId="0" fontId="36" fillId="25" borderId="0" xfId="0" applyFont="1" applyFill="1"/>
    <xf numFmtId="0" fontId="7" fillId="25" borderId="0" xfId="0" applyFont="1" applyFill="1" applyAlignment="1">
      <alignment horizontal="left"/>
    </xf>
    <xf numFmtId="3" fontId="7" fillId="25" borderId="0" xfId="0" applyNumberFormat="1" applyFont="1" applyFill="1"/>
    <xf numFmtId="0" fontId="7" fillId="25" borderId="0" xfId="0" applyFont="1" applyFill="1"/>
    <xf numFmtId="0" fontId="37" fillId="25" borderId="0" xfId="0" applyFont="1" applyFill="1"/>
    <xf numFmtId="0" fontId="37" fillId="25" borderId="0" xfId="0" applyFont="1" applyFill="1" applyAlignment="1">
      <alignment horizontal="left"/>
    </xf>
    <xf numFmtId="3" fontId="37" fillId="25" borderId="0" xfId="0" applyNumberFormat="1" applyFont="1" applyFill="1"/>
    <xf numFmtId="0" fontId="9" fillId="25" borderId="0" xfId="0" applyFont="1" applyFill="1" applyAlignment="1">
      <alignment horizontal="left"/>
    </xf>
    <xf numFmtId="3" fontId="39" fillId="25" borderId="0" xfId="0" applyNumberFormat="1" applyFont="1" applyFill="1"/>
    <xf numFmtId="3" fontId="10" fillId="25" borderId="0" xfId="0" applyNumberFormat="1" applyFont="1" applyFill="1"/>
    <xf numFmtId="0" fontId="40" fillId="25" borderId="0" xfId="0" applyFont="1" applyFill="1" applyAlignment="1">
      <alignment horizontal="left"/>
    </xf>
    <xf numFmtId="3" fontId="7" fillId="26" borderId="56" xfId="0" applyNumberFormat="1" applyFont="1" applyFill="1" applyBorder="1"/>
    <xf numFmtId="3" fontId="7" fillId="26" borderId="57" xfId="0" applyNumberFormat="1" applyFont="1" applyFill="1" applyBorder="1"/>
    <xf numFmtId="0" fontId="7" fillId="26" borderId="56" xfId="0" applyFont="1" applyFill="1" applyBorder="1" applyAlignment="1">
      <alignment horizontal="left"/>
    </xf>
    <xf numFmtId="3" fontId="7" fillId="26" borderId="58" xfId="0" applyNumberFormat="1" applyFont="1" applyFill="1" applyBorder="1"/>
    <xf numFmtId="3" fontId="7" fillId="26" borderId="59" xfId="0" applyNumberFormat="1" applyFont="1" applyFill="1" applyBorder="1"/>
    <xf numFmtId="0" fontId="7" fillId="26" borderId="58" xfId="0" applyFont="1" applyFill="1" applyBorder="1" applyAlignment="1">
      <alignment horizontal="left"/>
    </xf>
    <xf numFmtId="0" fontId="7" fillId="26" borderId="60" xfId="0" applyFont="1" applyFill="1" applyBorder="1" applyAlignment="1">
      <alignment horizontal="left"/>
    </xf>
    <xf numFmtId="3" fontId="7" fillId="26" borderId="61" xfId="0" applyNumberFormat="1" applyFont="1" applyFill="1" applyBorder="1"/>
    <xf numFmtId="3" fontId="7" fillId="26" borderId="60" xfId="0" applyNumberFormat="1" applyFont="1" applyFill="1" applyBorder="1"/>
    <xf numFmtId="3" fontId="9" fillId="25" borderId="0" xfId="0" applyNumberFormat="1" applyFont="1" applyFill="1" applyBorder="1" applyAlignment="1">
      <alignment horizontal="right"/>
    </xf>
    <xf numFmtId="0" fontId="26" fillId="25" borderId="62" xfId="0" applyFont="1" applyFill="1" applyBorder="1" applyAlignment="1">
      <alignment horizontal="left"/>
    </xf>
    <xf numFmtId="0" fontId="10" fillId="25" borderId="62" xfId="0" applyFont="1" applyFill="1" applyBorder="1" applyAlignment="1">
      <alignment horizontal="left"/>
    </xf>
    <xf numFmtId="3" fontId="10" fillId="25" borderId="62" xfId="0" applyNumberFormat="1" applyFont="1" applyFill="1" applyBorder="1"/>
    <xf numFmtId="3" fontId="11" fillId="25" borderId="62" xfId="0" applyNumberFormat="1" applyFont="1" applyFill="1" applyBorder="1"/>
    <xf numFmtId="3" fontId="12" fillId="25" borderId="62" xfId="0" applyNumberFormat="1" applyFont="1" applyFill="1" applyBorder="1" applyAlignment="1">
      <alignment horizontal="right"/>
    </xf>
    <xf numFmtId="0" fontId="13" fillId="25" borderId="0" xfId="0" applyFont="1" applyFill="1" applyBorder="1"/>
    <xf numFmtId="0" fontId="7" fillId="25" borderId="0" xfId="0" applyFont="1" applyFill="1" applyBorder="1" applyAlignment="1">
      <alignment horizontal="left"/>
    </xf>
    <xf numFmtId="3" fontId="7" fillId="25" borderId="0" xfId="0" applyNumberFormat="1" applyFont="1" applyFill="1" applyBorder="1"/>
    <xf numFmtId="0" fontId="14" fillId="25" borderId="56" xfId="0" applyFont="1" applyFill="1" applyBorder="1"/>
    <xf numFmtId="0" fontId="14" fillId="25" borderId="63" xfId="0" applyFont="1" applyFill="1" applyBorder="1" applyAlignment="1">
      <alignment horizontal="left"/>
    </xf>
    <xf numFmtId="3" fontId="15" fillId="25" borderId="56" xfId="0" applyNumberFormat="1" applyFont="1" applyFill="1" applyBorder="1" applyAlignment="1">
      <alignment horizontal="center"/>
    </xf>
    <xf numFmtId="3" fontId="16" fillId="27" borderId="56" xfId="0" applyNumberFormat="1" applyFont="1" applyFill="1" applyBorder="1"/>
    <xf numFmtId="3" fontId="17" fillId="27" borderId="64" xfId="0" applyNumberFormat="1" applyFont="1" applyFill="1" applyBorder="1" applyAlignment="1">
      <alignment horizontal="left"/>
    </xf>
    <xf numFmtId="3" fontId="12" fillId="27" borderId="64" xfId="0" applyNumberFormat="1" applyFont="1" applyFill="1" applyBorder="1"/>
    <xf numFmtId="3" fontId="12" fillId="27" borderId="57" xfId="0" applyNumberFormat="1" applyFont="1" applyFill="1" applyBorder="1"/>
    <xf numFmtId="0" fontId="14" fillId="25" borderId="58" xfId="0" applyFont="1" applyFill="1" applyBorder="1"/>
    <xf numFmtId="0" fontId="14" fillId="25" borderId="65" xfId="0" applyFont="1" applyFill="1" applyBorder="1" applyAlignment="1">
      <alignment horizontal="center"/>
    </xf>
    <xf numFmtId="3" fontId="15" fillId="25" borderId="58" xfId="0" applyNumberFormat="1" applyFont="1" applyFill="1" applyBorder="1" applyAlignment="1">
      <alignment horizontal="center"/>
    </xf>
    <xf numFmtId="3" fontId="15" fillId="28" borderId="63" xfId="0" applyNumberFormat="1" applyFont="1" applyFill="1" applyBorder="1" applyAlignment="1">
      <alignment horizontal="center"/>
    </xf>
    <xf numFmtId="3" fontId="15" fillId="27" borderId="66" xfId="0" applyNumberFormat="1" applyFont="1" applyFill="1" applyBorder="1" applyAlignment="1">
      <alignment horizontal="right"/>
    </xf>
    <xf numFmtId="3" fontId="12" fillId="27" borderId="66" xfId="0" applyNumberFormat="1" applyFont="1" applyFill="1" applyBorder="1"/>
    <xf numFmtId="3" fontId="12" fillId="27" borderId="61" xfId="0" applyNumberFormat="1" applyFont="1" applyFill="1" applyBorder="1"/>
    <xf numFmtId="0" fontId="18" fillId="25" borderId="67" xfId="0" applyFont="1" applyFill="1" applyBorder="1" applyAlignment="1">
      <alignment horizontal="left"/>
    </xf>
    <xf numFmtId="0" fontId="19" fillId="25" borderId="67" xfId="0" applyFont="1" applyFill="1" applyBorder="1" applyAlignment="1">
      <alignment horizontal="center"/>
    </xf>
    <xf numFmtId="1" fontId="15" fillId="0" borderId="60" xfId="0" applyNumberFormat="1" applyFont="1" applyFill="1" applyBorder="1" applyAlignment="1">
      <alignment horizontal="center"/>
    </xf>
    <xf numFmtId="1" fontId="15" fillId="25" borderId="60" xfId="0" applyNumberFormat="1" applyFont="1" applyFill="1" applyBorder="1" applyAlignment="1">
      <alignment horizontal="center"/>
    </xf>
    <xf numFmtId="1" fontId="15" fillId="28" borderId="60" xfId="0" applyNumberFormat="1" applyFont="1" applyFill="1" applyBorder="1" applyAlignment="1">
      <alignment horizontal="center"/>
    </xf>
    <xf numFmtId="1" fontId="15" fillId="27" borderId="68" xfId="0" applyNumberFormat="1" applyFont="1" applyFill="1" applyBorder="1" applyAlignment="1">
      <alignment horizontal="center"/>
    </xf>
    <xf numFmtId="1" fontId="15" fillId="27" borderId="55" xfId="0" applyNumberFormat="1" applyFont="1" applyFill="1" applyBorder="1" applyAlignment="1">
      <alignment horizontal="center"/>
    </xf>
    <xf numFmtId="0" fontId="20" fillId="25" borderId="69" xfId="0" applyFont="1" applyFill="1" applyBorder="1"/>
    <xf numFmtId="0" fontId="20" fillId="25" borderId="69" xfId="0" applyFont="1" applyFill="1" applyBorder="1" applyAlignment="1">
      <alignment horizontal="center"/>
    </xf>
    <xf numFmtId="3" fontId="20" fillId="0" borderId="70" xfId="0" applyNumberFormat="1" applyFont="1" applyFill="1" applyBorder="1"/>
    <xf numFmtId="3" fontId="20" fillId="25" borderId="71" xfId="0" applyNumberFormat="1" applyFont="1" applyFill="1" applyBorder="1"/>
    <xf numFmtId="3" fontId="20" fillId="28" borderId="0" xfId="0" applyNumberFormat="1" applyFont="1" applyFill="1"/>
    <xf numFmtId="3" fontId="20" fillId="27" borderId="72" xfId="0" applyNumberFormat="1" applyFont="1" applyFill="1" applyBorder="1"/>
    <xf numFmtId="3" fontId="20" fillId="27" borderId="73" xfId="0" applyNumberFormat="1" applyFont="1" applyFill="1" applyBorder="1"/>
    <xf numFmtId="3" fontId="21" fillId="0" borderId="74" xfId="0" applyNumberFormat="1" applyFont="1" applyFill="1" applyBorder="1"/>
    <xf numFmtId="3" fontId="21" fillId="25" borderId="75" xfId="0" applyNumberFormat="1" applyFont="1" applyFill="1" applyBorder="1"/>
    <xf numFmtId="3" fontId="21" fillId="28" borderId="74" xfId="0" applyNumberFormat="1" applyFont="1" applyFill="1" applyBorder="1"/>
    <xf numFmtId="3" fontId="21" fillId="27" borderId="76" xfId="0" applyNumberFormat="1" applyFont="1" applyFill="1" applyBorder="1"/>
    <xf numFmtId="3" fontId="21" fillId="27" borderId="73" xfId="0" applyNumberFormat="1" applyFont="1" applyFill="1" applyBorder="1"/>
    <xf numFmtId="0" fontId="21" fillId="25" borderId="69" xfId="0" applyFont="1" applyFill="1" applyBorder="1"/>
    <xf numFmtId="0" fontId="21" fillId="25" borderId="69" xfId="0" applyFont="1" applyFill="1" applyBorder="1" applyAlignment="1">
      <alignment horizontal="center"/>
    </xf>
    <xf numFmtId="3" fontId="21" fillId="0" borderId="77" xfId="0" applyNumberFormat="1" applyFont="1" applyFill="1" applyBorder="1"/>
    <xf numFmtId="3" fontId="20" fillId="0" borderId="55" xfId="0" applyNumberFormat="1" applyFont="1" applyFill="1" applyBorder="1"/>
    <xf numFmtId="3" fontId="21" fillId="0" borderId="69" xfId="0" applyNumberFormat="1" applyFont="1" applyFill="1" applyBorder="1"/>
    <xf numFmtId="0" fontId="27" fillId="25" borderId="74" xfId="0" applyFont="1" applyFill="1" applyBorder="1"/>
    <xf numFmtId="0" fontId="21" fillId="25" borderId="74" xfId="0" applyFont="1" applyFill="1" applyBorder="1" applyAlignment="1">
      <alignment horizontal="center"/>
    </xf>
    <xf numFmtId="0" fontId="21" fillId="25" borderId="74" xfId="0" applyFont="1" applyFill="1" applyBorder="1"/>
    <xf numFmtId="0" fontId="28" fillId="25" borderId="78" xfId="0" applyFont="1" applyFill="1" applyBorder="1"/>
    <xf numFmtId="0" fontId="28" fillId="25" borderId="79" xfId="0" applyFont="1" applyFill="1" applyBorder="1" applyAlignment="1">
      <alignment horizontal="left"/>
    </xf>
    <xf numFmtId="3" fontId="28" fillId="0" borderId="80" xfId="0" applyNumberFormat="1" applyFont="1" applyFill="1" applyBorder="1"/>
    <xf numFmtId="3" fontId="28" fillId="25" borderId="79" xfId="0" applyNumberFormat="1" applyFont="1" applyFill="1" applyBorder="1"/>
    <xf numFmtId="3" fontId="20" fillId="28" borderId="81" xfId="0" applyNumberFormat="1" applyFont="1" applyFill="1" applyBorder="1"/>
    <xf numFmtId="3" fontId="28" fillId="27" borderId="82" xfId="0" applyNumberFormat="1" applyFont="1" applyFill="1" applyBorder="1"/>
    <xf numFmtId="3" fontId="28" fillId="27" borderId="80" xfId="0" applyNumberFormat="1" applyFont="1" applyFill="1" applyBorder="1"/>
    <xf numFmtId="166" fontId="21" fillId="0" borderId="30" xfId="40" applyNumberFormat="1" applyFont="1" applyFill="1" applyBorder="1" applyAlignment="1" applyProtection="1">
      <alignment horizontal="right"/>
    </xf>
    <xf numFmtId="0" fontId="21" fillId="0" borderId="30" xfId="0" applyFont="1" applyFill="1" applyBorder="1" applyAlignment="1">
      <alignment horizontal="center"/>
    </xf>
    <xf numFmtId="0" fontId="44" fillId="24" borderId="0" xfId="0" applyFont="1" applyFill="1" applyBorder="1"/>
    <xf numFmtId="0" fontId="45" fillId="24" borderId="0" xfId="0" applyFont="1" applyFill="1" applyBorder="1" applyAlignment="1">
      <alignment horizontal="center"/>
    </xf>
    <xf numFmtId="3" fontId="45" fillId="24" borderId="0" xfId="0" applyNumberFormat="1" applyFont="1" applyFill="1" applyBorder="1"/>
    <xf numFmtId="0" fontId="45" fillId="24" borderId="0" xfId="0" applyFont="1" applyFill="1"/>
    <xf numFmtId="0" fontId="46" fillId="24" borderId="0" xfId="0" applyFont="1" applyFill="1"/>
    <xf numFmtId="0" fontId="46" fillId="24" borderId="0" xfId="0" applyFont="1" applyFill="1" applyAlignment="1">
      <alignment horizontal="center"/>
    </xf>
    <xf numFmtId="3" fontId="46" fillId="24" borderId="0" xfId="0" applyNumberFormat="1" applyFont="1" applyFill="1"/>
    <xf numFmtId="3" fontId="46" fillId="24" borderId="0" xfId="0" applyNumberFormat="1" applyFont="1" applyFill="1" applyBorder="1" applyAlignment="1">
      <alignment horizontal="right"/>
    </xf>
    <xf numFmtId="0" fontId="20" fillId="24" borderId="30" xfId="0" applyFont="1" applyFill="1" applyBorder="1" applyAlignment="1">
      <alignment horizontal="center"/>
    </xf>
    <xf numFmtId="1" fontId="21" fillId="24" borderId="28" xfId="40" applyNumberFormat="1" applyFont="1" applyFill="1" applyBorder="1" applyAlignment="1" applyProtection="1">
      <alignment horizontal="center"/>
    </xf>
    <xf numFmtId="3" fontId="20" fillId="24" borderId="86" xfId="0" applyNumberFormat="1" applyFont="1" applyFill="1" applyBorder="1"/>
    <xf numFmtId="3" fontId="21" fillId="0" borderId="27" xfId="0" applyNumberFormat="1" applyFont="1" applyFill="1" applyBorder="1"/>
    <xf numFmtId="0" fontId="14" fillId="24" borderId="87" xfId="0" applyFont="1" applyFill="1" applyBorder="1"/>
    <xf numFmtId="0" fontId="14" fillId="24" borderId="58" xfId="0" applyFont="1" applyFill="1" applyBorder="1"/>
    <xf numFmtId="0" fontId="18" fillId="24" borderId="88" xfId="0" applyFont="1" applyFill="1" applyBorder="1" applyAlignment="1">
      <alignment horizontal="left"/>
    </xf>
    <xf numFmtId="0" fontId="20" fillId="24" borderId="89" xfId="0" applyFont="1" applyFill="1" applyBorder="1"/>
    <xf numFmtId="0" fontId="20" fillId="24" borderId="90" xfId="0" applyFont="1" applyFill="1" applyBorder="1"/>
    <xf numFmtId="0" fontId="21" fillId="24" borderId="93" xfId="0" applyFont="1" applyFill="1" applyBorder="1"/>
    <xf numFmtId="3" fontId="21" fillId="24" borderId="28" xfId="0" applyNumberFormat="1" applyFont="1" applyFill="1" applyBorder="1" applyAlignment="1">
      <alignment horizontal="right"/>
    </xf>
    <xf numFmtId="1" fontId="21" fillId="0" borderId="28" xfId="40" applyNumberFormat="1" applyFont="1" applyFill="1" applyBorder="1" applyAlignment="1" applyProtection="1">
      <alignment horizontal="center"/>
    </xf>
    <xf numFmtId="3" fontId="21" fillId="0" borderId="30" xfId="40" applyNumberFormat="1" applyFont="1" applyFill="1" applyBorder="1" applyAlignment="1" applyProtection="1"/>
    <xf numFmtId="0" fontId="21" fillId="0" borderId="30" xfId="0" applyFont="1" applyFill="1" applyBorder="1"/>
    <xf numFmtId="3" fontId="21" fillId="0" borderId="28" xfId="0" applyNumberFormat="1" applyFont="1" applyFill="1" applyBorder="1" applyAlignment="1">
      <alignment horizontal="right"/>
    </xf>
    <xf numFmtId="3" fontId="21" fillId="24" borderId="30" xfId="0" applyNumberFormat="1" applyFont="1" applyFill="1" applyBorder="1" applyAlignment="1">
      <alignment horizontal="right"/>
    </xf>
    <xf numFmtId="3" fontId="20" fillId="24" borderId="22" xfId="0" applyNumberFormat="1" applyFont="1" applyFill="1" applyBorder="1" applyAlignment="1">
      <alignment horizontal="right"/>
    </xf>
    <xf numFmtId="3" fontId="20" fillId="24" borderId="96" xfId="0" applyNumberFormat="1" applyFont="1" applyFill="1" applyBorder="1"/>
    <xf numFmtId="3" fontId="7" fillId="24" borderId="0" xfId="0" applyNumberFormat="1" applyFont="1" applyFill="1"/>
    <xf numFmtId="0" fontId="21" fillId="29" borderId="28" xfId="0" applyFont="1" applyFill="1" applyBorder="1"/>
    <xf numFmtId="0" fontId="20" fillId="24" borderId="91" xfId="0" applyFont="1" applyFill="1" applyBorder="1"/>
    <xf numFmtId="0" fontId="20" fillId="29" borderId="28" xfId="0" applyFont="1" applyFill="1" applyBorder="1"/>
    <xf numFmtId="3" fontId="21" fillId="30" borderId="27" xfId="0" applyNumberFormat="1" applyFont="1" applyFill="1" applyBorder="1"/>
    <xf numFmtId="0" fontId="7" fillId="24" borderId="0" xfId="0" applyFont="1" applyFill="1" applyBorder="1" applyAlignment="1">
      <alignment horizontal="center"/>
    </xf>
    <xf numFmtId="3" fontId="7" fillId="24" borderId="0" xfId="0" applyNumberFormat="1" applyFont="1" applyFill="1" applyBorder="1"/>
    <xf numFmtId="0" fontId="14" fillId="24" borderId="97" xfId="0" applyFont="1" applyFill="1" applyBorder="1"/>
    <xf numFmtId="0" fontId="14" fillId="24" borderId="98" xfId="0" applyFont="1" applyFill="1" applyBorder="1"/>
    <xf numFmtId="0" fontId="20" fillId="24" borderId="99" xfId="0" applyFont="1" applyFill="1" applyBorder="1"/>
    <xf numFmtId="0" fontId="21" fillId="24" borderId="99" xfId="0" applyFont="1" applyFill="1" applyBorder="1"/>
    <xf numFmtId="0" fontId="20" fillId="0" borderId="54" xfId="0" applyFont="1" applyFill="1" applyBorder="1"/>
    <xf numFmtId="0" fontId="21" fillId="24" borderId="54" xfId="0" applyFont="1" applyFill="1" applyBorder="1"/>
    <xf numFmtId="0" fontId="21" fillId="0" borderId="54" xfId="0" applyFont="1" applyFill="1" applyBorder="1"/>
    <xf numFmtId="0" fontId="21" fillId="24" borderId="100" xfId="0" applyFont="1" applyFill="1" applyBorder="1"/>
    <xf numFmtId="0" fontId="14" fillId="0" borderId="87" xfId="0" applyFont="1" applyFill="1" applyBorder="1"/>
    <xf numFmtId="0" fontId="14" fillId="0" borderId="58" xfId="0" applyFont="1" applyFill="1" applyBorder="1"/>
    <xf numFmtId="0" fontId="18" fillId="0" borderId="88" xfId="0" applyFont="1" applyFill="1" applyBorder="1" applyAlignment="1">
      <alignment horizontal="left"/>
    </xf>
    <xf numFmtId="3" fontId="21" fillId="30" borderId="85" xfId="0" applyNumberFormat="1" applyFont="1" applyFill="1" applyBorder="1"/>
    <xf numFmtId="0" fontId="7" fillId="24" borderId="0" xfId="0" applyFont="1" applyFill="1"/>
    <xf numFmtId="3" fontId="12" fillId="18" borderId="106" xfId="0" applyNumberFormat="1" applyFont="1" applyFill="1" applyBorder="1"/>
    <xf numFmtId="3" fontId="12" fillId="18" borderId="61" xfId="0" applyNumberFormat="1" applyFont="1" applyFill="1" applyBorder="1"/>
    <xf numFmtId="3" fontId="67" fillId="24" borderId="0" xfId="0" applyNumberFormat="1" applyFont="1" applyFill="1" applyAlignment="1">
      <alignment horizontal="right"/>
    </xf>
    <xf numFmtId="0" fontId="0" fillId="24" borderId="0" xfId="0" applyFont="1" applyFill="1"/>
    <xf numFmtId="0" fontId="21" fillId="24" borderId="30" xfId="0" applyFont="1" applyFill="1" applyBorder="1" applyAlignment="1">
      <alignment horizontal="center"/>
    </xf>
    <xf numFmtId="3" fontId="21" fillId="24" borderId="30" xfId="0" applyNumberFormat="1" applyFont="1" applyFill="1" applyBorder="1"/>
    <xf numFmtId="0" fontId="21" fillId="24" borderId="28" xfId="0" applyFont="1" applyFill="1" applyBorder="1"/>
    <xf numFmtId="0" fontId="7" fillId="24" borderId="0" xfId="0" applyFont="1" applyFill="1"/>
    <xf numFmtId="0" fontId="21" fillId="0" borderId="92" xfId="30" applyFont="1" applyFill="1" applyBorder="1"/>
    <xf numFmtId="0" fontId="21" fillId="29" borderId="28" xfId="0" applyFont="1" applyFill="1" applyBorder="1" applyAlignment="1">
      <alignment horizontal="center"/>
    </xf>
    <xf numFmtId="3" fontId="21" fillId="29" borderId="37" xfId="0" applyNumberFormat="1" applyFont="1" applyFill="1" applyBorder="1"/>
    <xf numFmtId="37" fontId="21" fillId="0" borderId="107" xfId="0" applyNumberFormat="1" applyFont="1" applyFill="1" applyBorder="1"/>
    <xf numFmtId="3" fontId="16" fillId="18" borderId="87" xfId="0" applyNumberFormat="1" applyFont="1" applyFill="1" applyBorder="1"/>
    <xf numFmtId="3" fontId="15" fillId="4" borderId="97" xfId="0" applyNumberFormat="1" applyFont="1" applyFill="1" applyBorder="1" applyAlignment="1">
      <alignment horizontal="center"/>
    </xf>
    <xf numFmtId="1" fontId="15" fillId="4" borderId="108" xfId="0" applyNumberFormat="1" applyFont="1" applyFill="1" applyBorder="1" applyAlignment="1">
      <alignment horizontal="center"/>
    </xf>
    <xf numFmtId="3" fontId="21" fillId="30" borderId="26" xfId="0" applyNumberFormat="1" applyFont="1" applyFill="1" applyBorder="1"/>
    <xf numFmtId="166" fontId="21" fillId="30" borderId="29" xfId="40" applyNumberFormat="1" applyFont="1" applyFill="1" applyBorder="1" applyAlignment="1" applyProtection="1"/>
    <xf numFmtId="3" fontId="20" fillId="32" borderId="94" xfId="0" applyNumberFormat="1" applyFont="1" applyFill="1" applyBorder="1"/>
    <xf numFmtId="3" fontId="20" fillId="32" borderId="81" xfId="0" applyNumberFormat="1" applyFont="1" applyFill="1" applyBorder="1"/>
    <xf numFmtId="3" fontId="20" fillId="33" borderId="80" xfId="0" applyNumberFormat="1" applyFont="1" applyFill="1" applyBorder="1"/>
    <xf numFmtId="3" fontId="21" fillId="34" borderId="25" xfId="0" applyNumberFormat="1" applyFont="1" applyFill="1" applyBorder="1"/>
    <xf numFmtId="3" fontId="20" fillId="34" borderId="32" xfId="0" applyNumberFormat="1" applyFont="1" applyFill="1" applyBorder="1"/>
    <xf numFmtId="3" fontId="20" fillId="34" borderId="17" xfId="0" applyNumberFormat="1" applyFont="1" applyFill="1" applyBorder="1"/>
    <xf numFmtId="3" fontId="21" fillId="34" borderId="33" xfId="0" applyNumberFormat="1" applyFont="1" applyFill="1" applyBorder="1"/>
    <xf numFmtId="3" fontId="21" fillId="30" borderId="24" xfId="0" applyNumberFormat="1" applyFont="1" applyFill="1" applyBorder="1"/>
    <xf numFmtId="3" fontId="21" fillId="30" borderId="31" xfId="0" applyNumberFormat="1" applyFont="1" applyFill="1" applyBorder="1"/>
    <xf numFmtId="3" fontId="21" fillId="30" borderId="52" xfId="0" applyNumberFormat="1" applyFont="1" applyFill="1" applyBorder="1"/>
    <xf numFmtId="3" fontId="20" fillId="30" borderId="22" xfId="0" applyNumberFormat="1" applyFont="1" applyFill="1" applyBorder="1"/>
    <xf numFmtId="3" fontId="20" fillId="30" borderId="51" xfId="0" applyNumberFormat="1" applyFont="1" applyFill="1" applyBorder="1"/>
    <xf numFmtId="3" fontId="20" fillId="30" borderId="15" xfId="0" applyNumberFormat="1" applyFont="1" applyFill="1" applyBorder="1"/>
    <xf numFmtId="3" fontId="20" fillId="30" borderId="105" xfId="0" applyNumberFormat="1" applyFont="1" applyFill="1" applyBorder="1"/>
    <xf numFmtId="3" fontId="67" fillId="24" borderId="10" xfId="0" applyNumberFormat="1" applyFont="1" applyFill="1" applyBorder="1"/>
    <xf numFmtId="3" fontId="69" fillId="24" borderId="10" xfId="0" applyNumberFormat="1" applyFont="1" applyFill="1" applyBorder="1"/>
    <xf numFmtId="3" fontId="70" fillId="24" borderId="10" xfId="0" applyNumberFormat="1" applyFont="1" applyFill="1" applyBorder="1" applyAlignment="1">
      <alignment horizontal="right"/>
    </xf>
    <xf numFmtId="3" fontId="21" fillId="34" borderId="99" xfId="0" applyNumberFormat="1" applyFont="1" applyFill="1" applyBorder="1"/>
    <xf numFmtId="166" fontId="20" fillId="34" borderId="109" xfId="40" applyNumberFormat="1" applyFont="1" applyFill="1" applyBorder="1" applyAlignment="1" applyProtection="1">
      <alignment horizontal="right"/>
    </xf>
    <xf numFmtId="166" fontId="21" fillId="34" borderId="90" xfId="40" applyNumberFormat="1" applyFont="1" applyFill="1" applyBorder="1" applyAlignment="1" applyProtection="1"/>
    <xf numFmtId="37" fontId="20" fillId="34" borderId="110" xfId="0" applyNumberFormat="1" applyFont="1" applyFill="1" applyBorder="1"/>
    <xf numFmtId="3" fontId="21" fillId="34" borderId="89" xfId="0" applyNumberFormat="1" applyFont="1" applyFill="1" applyBorder="1"/>
    <xf numFmtId="3" fontId="20" fillId="34" borderId="109" xfId="0" applyNumberFormat="1" applyFont="1" applyFill="1" applyBorder="1"/>
    <xf numFmtId="3" fontId="21" fillId="34" borderId="101" xfId="0" applyNumberFormat="1" applyFont="1" applyFill="1" applyBorder="1" applyAlignment="1">
      <alignment horizontal="right"/>
    </xf>
    <xf numFmtId="3" fontId="21" fillId="34" borderId="54" xfId="0" applyNumberFormat="1" applyFont="1" applyFill="1" applyBorder="1" applyAlignment="1">
      <alignment horizontal="right"/>
    </xf>
    <xf numFmtId="3" fontId="21" fillId="34" borderId="90" xfId="0" applyNumberFormat="1" applyFont="1" applyFill="1" applyBorder="1" applyAlignment="1">
      <alignment horizontal="right"/>
    </xf>
    <xf numFmtId="3" fontId="20" fillId="34" borderId="109" xfId="0" applyNumberFormat="1" applyFont="1" applyFill="1" applyBorder="1" applyAlignment="1">
      <alignment horizontal="right"/>
    </xf>
    <xf numFmtId="3" fontId="20" fillId="34" borderId="58" xfId="0" applyNumberFormat="1" applyFont="1" applyFill="1" applyBorder="1"/>
    <xf numFmtId="1" fontId="15" fillId="30" borderId="22" xfId="0" applyNumberFormat="1" applyFont="1" applyFill="1" applyBorder="1" applyAlignment="1">
      <alignment horizontal="center"/>
    </xf>
    <xf numFmtId="1" fontId="15" fillId="30" borderId="23" xfId="0" applyNumberFormat="1" applyFont="1" applyFill="1" applyBorder="1" applyAlignment="1">
      <alignment horizontal="center"/>
    </xf>
    <xf numFmtId="1" fontId="15" fillId="30" borderId="20" xfId="0" applyNumberFormat="1" applyFont="1" applyFill="1" applyBorder="1" applyAlignment="1">
      <alignment horizontal="center"/>
    </xf>
    <xf numFmtId="166" fontId="21" fillId="30" borderId="24" xfId="40" applyNumberFormat="1" applyFont="1" applyFill="1" applyBorder="1" applyAlignment="1" applyProtection="1"/>
    <xf numFmtId="166" fontId="21" fillId="30" borderId="31" xfId="40" applyNumberFormat="1" applyFont="1" applyFill="1" applyBorder="1" applyAlignment="1" applyProtection="1"/>
    <xf numFmtId="37" fontId="20" fillId="30" borderId="23" xfId="0" applyNumberFormat="1" applyFont="1" applyFill="1" applyBorder="1"/>
    <xf numFmtId="37" fontId="20" fillId="30" borderId="51" xfId="0" applyNumberFormat="1" applyFont="1" applyFill="1" applyBorder="1"/>
    <xf numFmtId="3" fontId="20" fillId="30" borderId="23" xfId="0" applyNumberFormat="1" applyFont="1" applyFill="1" applyBorder="1"/>
    <xf numFmtId="3" fontId="21" fillId="30" borderId="28" xfId="0" applyNumberFormat="1" applyFont="1" applyFill="1" applyBorder="1"/>
    <xf numFmtId="3" fontId="21" fillId="30" borderId="28" xfId="0" applyNumberFormat="1" applyFont="1" applyFill="1" applyBorder="1" applyAlignment="1">
      <alignment horizontal="right"/>
    </xf>
    <xf numFmtId="3" fontId="21" fillId="30" borderId="85" xfId="0" applyNumberFormat="1" applyFont="1" applyFill="1" applyBorder="1" applyAlignment="1">
      <alignment horizontal="right"/>
    </xf>
    <xf numFmtId="3" fontId="21" fillId="30" borderId="27" xfId="0" applyNumberFormat="1" applyFont="1" applyFill="1" applyBorder="1" applyAlignment="1">
      <alignment horizontal="right"/>
    </xf>
    <xf numFmtId="3" fontId="21" fillId="30" borderId="95" xfId="0" applyNumberFormat="1" applyFont="1" applyFill="1" applyBorder="1" applyAlignment="1">
      <alignment horizontal="right"/>
    </xf>
    <xf numFmtId="3" fontId="20" fillId="30" borderId="22" xfId="0" applyNumberFormat="1" applyFont="1" applyFill="1" applyBorder="1" applyAlignment="1">
      <alignment horizontal="right"/>
    </xf>
    <xf numFmtId="3" fontId="20" fillId="30" borderId="23" xfId="0" applyNumberFormat="1" applyFont="1" applyFill="1" applyBorder="1" applyAlignment="1">
      <alignment horizontal="right"/>
    </xf>
    <xf numFmtId="3" fontId="20" fillId="30" borderId="16" xfId="0" applyNumberFormat="1" applyFont="1" applyFill="1" applyBorder="1"/>
    <xf numFmtId="3" fontId="20" fillId="34" borderId="0" xfId="0" applyNumberFormat="1" applyFont="1" applyFill="1"/>
    <xf numFmtId="3" fontId="21" fillId="34" borderId="27" xfId="0" applyNumberFormat="1" applyFont="1" applyFill="1" applyBorder="1"/>
    <xf numFmtId="3" fontId="20" fillId="34" borderId="34" xfId="0" applyNumberFormat="1" applyFont="1" applyFill="1" applyBorder="1"/>
    <xf numFmtId="3" fontId="20" fillId="30" borderId="36" xfId="0" applyNumberFormat="1" applyFont="1" applyFill="1" applyBorder="1"/>
    <xf numFmtId="3" fontId="20" fillId="30" borderId="26" xfId="0" applyNumberFormat="1" applyFont="1" applyFill="1" applyBorder="1"/>
    <xf numFmtId="3" fontId="20" fillId="30" borderId="31" xfId="0" applyNumberFormat="1" applyFont="1" applyFill="1" applyBorder="1"/>
    <xf numFmtId="3" fontId="20" fillId="30" borderId="34" xfId="0" applyNumberFormat="1" applyFont="1" applyFill="1" applyBorder="1"/>
    <xf numFmtId="3" fontId="20" fillId="34" borderId="26" xfId="0" applyNumberFormat="1" applyFont="1" applyFill="1" applyBorder="1"/>
    <xf numFmtId="3" fontId="21" fillId="34" borderId="42" xfId="0" applyNumberFormat="1" applyFont="1" applyFill="1" applyBorder="1"/>
    <xf numFmtId="3" fontId="21" fillId="30" borderId="30" xfId="0" applyNumberFormat="1" applyFont="1" applyFill="1" applyBorder="1"/>
    <xf numFmtId="3" fontId="21" fillId="30" borderId="29" xfId="0" applyNumberFormat="1" applyFont="1" applyFill="1" applyBorder="1"/>
    <xf numFmtId="3" fontId="21" fillId="34" borderId="29" xfId="0" applyNumberFormat="1" applyFont="1" applyFill="1" applyBorder="1"/>
    <xf numFmtId="3" fontId="20" fillId="34" borderId="27" xfId="0" applyNumberFormat="1" applyFont="1" applyFill="1" applyBorder="1"/>
    <xf numFmtId="3" fontId="20" fillId="34" borderId="29" xfId="0" applyNumberFormat="1" applyFont="1" applyFill="1" applyBorder="1"/>
    <xf numFmtId="3" fontId="20" fillId="30" borderId="27" xfId="0" applyNumberFormat="1" applyFont="1" applyFill="1" applyBorder="1"/>
    <xf numFmtId="3" fontId="21" fillId="34" borderId="26" xfId="0" applyNumberFormat="1" applyFont="1" applyFill="1" applyBorder="1"/>
    <xf numFmtId="3" fontId="21" fillId="34" borderId="28" xfId="0" applyNumberFormat="1" applyFont="1" applyFill="1" applyBorder="1"/>
    <xf numFmtId="3" fontId="21" fillId="34" borderId="46" xfId="0" applyNumberFormat="1" applyFont="1" applyFill="1" applyBorder="1"/>
    <xf numFmtId="3" fontId="21" fillId="34" borderId="45" xfId="0" applyNumberFormat="1" applyFont="1" applyFill="1" applyBorder="1"/>
    <xf numFmtId="3" fontId="17" fillId="30" borderId="13" xfId="0" applyNumberFormat="1" applyFont="1" applyFill="1" applyBorder="1" applyAlignment="1">
      <alignment horizontal="left"/>
    </xf>
    <xf numFmtId="3" fontId="12" fillId="30" borderId="13" xfId="0" applyNumberFormat="1" applyFont="1" applyFill="1" applyBorder="1"/>
    <xf numFmtId="3" fontId="12" fillId="30" borderId="14" xfId="0" applyNumberFormat="1" applyFont="1" applyFill="1" applyBorder="1"/>
    <xf numFmtId="3" fontId="15" fillId="30" borderId="18" xfId="0" applyNumberFormat="1" applyFont="1" applyFill="1" applyBorder="1" applyAlignment="1">
      <alignment horizontal="right"/>
    </xf>
    <xf numFmtId="3" fontId="12" fillId="30" borderId="18" xfId="0" applyNumberFormat="1" applyFont="1" applyFill="1" applyBorder="1"/>
    <xf numFmtId="3" fontId="12" fillId="30" borderId="19" xfId="0" applyNumberFormat="1" applyFont="1" applyFill="1" applyBorder="1"/>
    <xf numFmtId="3" fontId="21" fillId="30" borderId="15" xfId="0" applyNumberFormat="1" applyFont="1" applyFill="1" applyBorder="1"/>
    <xf numFmtId="3" fontId="21" fillId="30" borderId="16" xfId="0" applyNumberFormat="1" applyFont="1" applyFill="1" applyBorder="1"/>
    <xf numFmtId="3" fontId="21" fillId="30" borderId="105" xfId="0" applyNumberFormat="1" applyFont="1" applyFill="1" applyBorder="1"/>
    <xf numFmtId="3" fontId="21" fillId="34" borderId="47" xfId="0" applyNumberFormat="1" applyFont="1" applyFill="1" applyBorder="1"/>
    <xf numFmtId="3" fontId="21" fillId="35" borderId="33" xfId="0" applyNumberFormat="1" applyFont="1" applyFill="1" applyBorder="1"/>
    <xf numFmtId="0" fontId="20" fillId="36" borderId="28" xfId="0" applyFont="1" applyFill="1" applyBorder="1"/>
    <xf numFmtId="0" fontId="21" fillId="36" borderId="28" xfId="0" applyFont="1" applyFill="1" applyBorder="1"/>
    <xf numFmtId="0" fontId="20" fillId="29" borderId="89" xfId="0" applyFont="1" applyFill="1" applyBorder="1"/>
    <xf numFmtId="0" fontId="20" fillId="29" borderId="24" xfId="0" applyFont="1" applyFill="1" applyBorder="1" applyAlignment="1">
      <alignment horizontal="center"/>
    </xf>
    <xf numFmtId="0" fontId="21" fillId="29" borderId="101" xfId="0" applyFont="1" applyFill="1" applyBorder="1"/>
    <xf numFmtId="0" fontId="21" fillId="36" borderId="101" xfId="0" applyFont="1" applyFill="1" applyBorder="1"/>
    <xf numFmtId="0" fontId="20" fillId="36" borderId="101" xfId="0" applyFont="1" applyFill="1" applyBorder="1"/>
    <xf numFmtId="0" fontId="20" fillId="0" borderId="15" xfId="0" applyFont="1" applyFill="1" applyBorder="1"/>
    <xf numFmtId="3" fontId="20" fillId="24" borderId="16" xfId="0" applyNumberFormat="1" applyFont="1" applyFill="1" applyBorder="1"/>
    <xf numFmtId="0" fontId="10" fillId="24" borderId="0" xfId="0" applyFont="1" applyFill="1"/>
    <xf numFmtId="3" fontId="21" fillId="18" borderId="112" xfId="0" applyNumberFormat="1" applyFont="1" applyFill="1" applyBorder="1"/>
    <xf numFmtId="3" fontId="21" fillId="18" borderId="85" xfId="0" applyNumberFormat="1" applyFont="1" applyFill="1" applyBorder="1"/>
    <xf numFmtId="166" fontId="66" fillId="30" borderId="29" xfId="40" applyNumberFormat="1" applyFont="1" applyFill="1" applyBorder="1" applyAlignment="1" applyProtection="1"/>
    <xf numFmtId="0" fontId="10" fillId="37" borderId="113" xfId="0" applyFont="1" applyFill="1" applyBorder="1"/>
    <xf numFmtId="0" fontId="10" fillId="37" borderId="114" xfId="0" applyFont="1" applyFill="1" applyBorder="1" applyAlignment="1">
      <alignment horizontal="left"/>
    </xf>
    <xf numFmtId="3" fontId="10" fillId="37" borderId="115" xfId="0" applyNumberFormat="1" applyFont="1" applyFill="1" applyBorder="1"/>
    <xf numFmtId="3" fontId="21" fillId="0" borderId="37" xfId="0" applyNumberFormat="1" applyFont="1" applyFill="1" applyBorder="1"/>
    <xf numFmtId="0" fontId="20" fillId="24" borderId="116" xfId="0" applyFont="1" applyFill="1" applyBorder="1"/>
    <xf numFmtId="0" fontId="20" fillId="24" borderId="117" xfId="0" applyFont="1" applyFill="1" applyBorder="1" applyAlignment="1">
      <alignment horizontal="center"/>
    </xf>
    <xf numFmtId="3" fontId="20" fillId="24" borderId="118" xfId="0" applyNumberFormat="1" applyFont="1" applyFill="1" applyBorder="1"/>
    <xf numFmtId="3" fontId="20" fillId="18" borderId="84" xfId="0" applyNumberFormat="1" applyFont="1" applyFill="1" applyBorder="1"/>
    <xf numFmtId="3" fontId="20" fillId="4" borderId="119" xfId="0" applyNumberFormat="1" applyFont="1" applyFill="1" applyBorder="1"/>
    <xf numFmtId="3" fontId="20" fillId="18" borderId="120" xfId="0" applyNumberFormat="1" applyFont="1" applyFill="1" applyBorder="1"/>
    <xf numFmtId="166" fontId="20" fillId="24" borderId="120" xfId="40" applyNumberFormat="1" applyFont="1" applyFill="1" applyBorder="1" applyAlignment="1" applyProtection="1">
      <alignment horizontal="center"/>
    </xf>
    <xf numFmtId="3" fontId="20" fillId="24" borderId="121" xfId="0" applyNumberFormat="1" applyFont="1" applyFill="1" applyBorder="1"/>
    <xf numFmtId="3" fontId="20" fillId="31" borderId="122" xfId="0" applyNumberFormat="1" applyFont="1" applyFill="1" applyBorder="1"/>
    <xf numFmtId="3" fontId="20" fillId="34" borderId="123" xfId="0" applyNumberFormat="1" applyFont="1" applyFill="1" applyBorder="1"/>
    <xf numFmtId="3" fontId="21" fillId="0" borderId="30" xfId="0" applyNumberFormat="1" applyFont="1" applyFill="1" applyBorder="1"/>
    <xf numFmtId="166" fontId="71" fillId="30" borderId="22" xfId="40" applyNumberFormat="1" applyFont="1" applyFill="1" applyBorder="1" applyAlignment="1" applyProtection="1"/>
    <xf numFmtId="166" fontId="71" fillId="30" borderId="55" xfId="40" applyNumberFormat="1" applyFont="1" applyFill="1" applyBorder="1" applyAlignment="1" applyProtection="1"/>
    <xf numFmtId="0" fontId="21" fillId="36" borderId="54" xfId="71" applyFont="1" applyFill="1" applyBorder="1"/>
    <xf numFmtId="3" fontId="21" fillId="30" borderId="99" xfId="0" applyNumberFormat="1" applyFont="1" applyFill="1" applyBorder="1"/>
    <xf numFmtId="166" fontId="21" fillId="30" borderId="27" xfId="40" applyNumberFormat="1" applyFont="1" applyFill="1" applyBorder="1" applyAlignment="1" applyProtection="1"/>
    <xf numFmtId="3" fontId="21" fillId="30" borderId="125" xfId="0" applyNumberFormat="1" applyFont="1" applyFill="1" applyBorder="1"/>
    <xf numFmtId="3" fontId="21" fillId="30" borderId="126" xfId="0" applyNumberFormat="1" applyFont="1" applyFill="1" applyBorder="1"/>
    <xf numFmtId="3" fontId="21" fillId="18" borderId="126" xfId="0" applyNumberFormat="1" applyFont="1" applyFill="1" applyBorder="1"/>
    <xf numFmtId="3" fontId="21" fillId="0" borderId="126" xfId="0" applyNumberFormat="1" applyFont="1" applyFill="1" applyBorder="1"/>
    <xf numFmtId="3" fontId="21" fillId="34" borderId="126" xfId="0" applyNumberFormat="1" applyFont="1" applyFill="1" applyBorder="1"/>
    <xf numFmtId="0" fontId="21" fillId="29" borderId="27" xfId="0" applyFont="1" applyFill="1" applyBorder="1" applyAlignment="1">
      <alignment horizontal="center"/>
    </xf>
    <xf numFmtId="0" fontId="21" fillId="29" borderId="126" xfId="0" applyFont="1" applyFill="1" applyBorder="1" applyAlignment="1">
      <alignment horizontal="center"/>
    </xf>
    <xf numFmtId="3" fontId="21" fillId="35" borderId="27" xfId="0" applyNumberFormat="1" applyFont="1" applyFill="1" applyBorder="1"/>
    <xf numFmtId="0" fontId="21" fillId="36" borderId="101" xfId="71" applyFont="1" applyFill="1" applyBorder="1"/>
    <xf numFmtId="0" fontId="20" fillId="24" borderId="102" xfId="0" applyFont="1" applyFill="1" applyBorder="1"/>
    <xf numFmtId="0" fontId="20" fillId="24" borderId="103" xfId="0" applyFont="1" applyFill="1" applyBorder="1" applyAlignment="1">
      <alignment horizontal="center"/>
    </xf>
    <xf numFmtId="3" fontId="20" fillId="24" borderId="103" xfId="0" applyNumberFormat="1" applyFont="1" applyFill="1" applyBorder="1"/>
    <xf numFmtId="3" fontId="20" fillId="34" borderId="103" xfId="0" applyNumberFormat="1" applyFont="1" applyFill="1" applyBorder="1"/>
    <xf numFmtId="3" fontId="20" fillId="30" borderId="103" xfId="0" applyNumberFormat="1" applyFont="1" applyFill="1" applyBorder="1"/>
    <xf numFmtId="3" fontId="20" fillId="30" borderId="104" xfId="0" applyNumberFormat="1" applyFont="1" applyFill="1" applyBorder="1"/>
    <xf numFmtId="3" fontId="21" fillId="30" borderId="127" xfId="0" applyNumberFormat="1" applyFont="1" applyFill="1" applyBorder="1"/>
    <xf numFmtId="3" fontId="21" fillId="18" borderId="124" xfId="0" applyNumberFormat="1" applyFont="1" applyFill="1" applyBorder="1"/>
    <xf numFmtId="3" fontId="20" fillId="30" borderId="126" xfId="0" applyNumberFormat="1" applyFont="1" applyFill="1" applyBorder="1"/>
    <xf numFmtId="1" fontId="15" fillId="4" borderId="128" xfId="0" applyNumberFormat="1" applyFont="1" applyFill="1" applyBorder="1" applyAlignment="1">
      <alignment horizontal="center"/>
    </xf>
    <xf numFmtId="3" fontId="66" fillId="34" borderId="29" xfId="0" applyNumberFormat="1" applyFont="1" applyFill="1" applyBorder="1"/>
    <xf numFmtId="3" fontId="66" fillId="30" borderId="30" xfId="0" applyNumberFormat="1" applyFont="1" applyFill="1" applyBorder="1"/>
    <xf numFmtId="3" fontId="66" fillId="34" borderId="126" xfId="0" applyNumberFormat="1" applyFont="1" applyFill="1" applyBorder="1"/>
    <xf numFmtId="3" fontId="66" fillId="30" borderId="31" xfId="0" applyNumberFormat="1" applyFont="1" applyFill="1" applyBorder="1"/>
    <xf numFmtId="3" fontId="66" fillId="30" borderId="26" xfId="0" applyNumberFormat="1" applyFont="1" applyFill="1" applyBorder="1"/>
    <xf numFmtId="3" fontId="66" fillId="30" borderId="126" xfId="0" applyNumberFormat="1" applyFont="1" applyFill="1" applyBorder="1"/>
    <xf numFmtId="3" fontId="66" fillId="18" borderId="112" xfId="0" applyNumberFormat="1" applyFont="1" applyFill="1" applyBorder="1"/>
    <xf numFmtId="3" fontId="72" fillId="24" borderId="28" xfId="0" applyNumberFormat="1" applyFont="1" applyFill="1" applyBorder="1"/>
    <xf numFmtId="3" fontId="72" fillId="30" borderId="126" xfId="0" applyNumberFormat="1" applyFont="1" applyFill="1" applyBorder="1"/>
    <xf numFmtId="0" fontId="73" fillId="24" borderId="0" xfId="0" applyFont="1" applyFill="1"/>
    <xf numFmtId="0" fontId="74" fillId="24" borderId="0" xfId="0" applyFont="1" applyFill="1"/>
    <xf numFmtId="3" fontId="72" fillId="30" borderId="30" xfId="0" applyNumberFormat="1" applyFont="1" applyFill="1" applyBorder="1"/>
    <xf numFmtId="3" fontId="72" fillId="30" borderId="29" xfId="0" applyNumberFormat="1" applyFont="1" applyFill="1" applyBorder="1"/>
    <xf numFmtId="3" fontId="72" fillId="18" borderId="29" xfId="0" applyNumberFormat="1" applyFont="1" applyFill="1" applyBorder="1"/>
    <xf numFmtId="3" fontId="72" fillId="34" borderId="47" xfId="0" applyNumberFormat="1" applyFont="1" applyFill="1" applyBorder="1"/>
    <xf numFmtId="3" fontId="72" fillId="30" borderId="28" xfId="0" applyNumberFormat="1" applyFont="1" applyFill="1" applyBorder="1"/>
    <xf numFmtId="3" fontId="72" fillId="30" borderId="27" xfId="0" applyNumberFormat="1" applyFont="1" applyFill="1" applyBorder="1"/>
    <xf numFmtId="3" fontId="72" fillId="34" borderId="45" xfId="0" applyNumberFormat="1" applyFont="1" applyFill="1" applyBorder="1"/>
    <xf numFmtId="3" fontId="72" fillId="4" borderId="45" xfId="0" applyNumberFormat="1" applyFont="1" applyFill="1" applyBorder="1"/>
    <xf numFmtId="0" fontId="75" fillId="24" borderId="0" xfId="0" applyFont="1" applyFill="1"/>
    <xf numFmtId="1" fontId="20" fillId="34" borderId="101" xfId="0" applyNumberFormat="1" applyFont="1" applyFill="1" applyBorder="1" applyAlignment="1">
      <alignment horizontal="center"/>
    </xf>
    <xf numFmtId="1" fontId="20" fillId="30" borderId="28" xfId="0" applyNumberFormat="1" applyFont="1" applyFill="1" applyBorder="1" applyAlignment="1">
      <alignment horizontal="center"/>
    </xf>
    <xf numFmtId="1" fontId="20" fillId="30" borderId="27" xfId="0" applyNumberFormat="1" applyFont="1" applyFill="1" applyBorder="1" applyAlignment="1">
      <alignment horizontal="center"/>
    </xf>
    <xf numFmtId="37" fontId="21" fillId="0" borderId="126" xfId="0" applyNumberFormat="1" applyFont="1" applyFill="1" applyBorder="1"/>
    <xf numFmtId="3" fontId="21" fillId="31" borderId="89" xfId="0" applyNumberFormat="1" applyFont="1" applyFill="1" applyBorder="1"/>
    <xf numFmtId="3" fontId="21" fillId="31" borderId="48" xfId="0" applyNumberFormat="1" applyFont="1" applyFill="1" applyBorder="1"/>
    <xf numFmtId="3" fontId="21" fillId="34" borderId="111" xfId="0"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0" borderId="30" xfId="75"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0" borderId="28" xfId="75" applyNumberFormat="1" applyFont="1" applyFill="1" applyBorder="1"/>
    <xf numFmtId="3" fontId="21" fillId="24" borderId="28" xfId="75" applyNumberFormat="1" applyFont="1" applyFill="1" applyBorder="1" applyAlignment="1"/>
    <xf numFmtId="3" fontId="21" fillId="24" borderId="30" xfId="75" applyNumberFormat="1" applyFont="1" applyFill="1" applyBorder="1" applyAlignment="1"/>
    <xf numFmtId="3" fontId="66" fillId="30" borderId="27" xfId="0" applyNumberFormat="1" applyFont="1" applyFill="1" applyBorder="1"/>
    <xf numFmtId="0" fontId="21" fillId="0" borderId="24" xfId="0" applyFont="1" applyFill="1" applyBorder="1" applyAlignment="1">
      <alignment horizontal="center"/>
    </xf>
    <xf numFmtId="3" fontId="66" fillId="34" borderId="27" xfId="0" applyNumberFormat="1" applyFont="1" applyFill="1" applyBorder="1"/>
    <xf numFmtId="3" fontId="66" fillId="4" borderId="28" xfId="0" applyNumberFormat="1" applyFont="1" applyFill="1" applyBorder="1"/>
    <xf numFmtId="0" fontId="21" fillId="0" borderId="101" xfId="71" applyFont="1" applyFill="1" applyBorder="1"/>
    <xf numFmtId="0" fontId="21" fillId="0" borderId="126" xfId="0" applyFont="1" applyFill="1" applyBorder="1" applyAlignment="1">
      <alignment horizontal="center"/>
    </xf>
    <xf numFmtId="0" fontId="20" fillId="0" borderId="92" xfId="0" applyFont="1" applyFill="1" applyBorder="1"/>
    <xf numFmtId="0" fontId="20" fillId="0" borderId="28" xfId="0" applyFont="1" applyFill="1" applyBorder="1" applyAlignment="1">
      <alignment horizontal="center"/>
    </xf>
    <xf numFmtId="3" fontId="20" fillId="0" borderId="38" xfId="0" applyNumberFormat="1" applyFont="1" applyFill="1" applyBorder="1"/>
    <xf numFmtId="0" fontId="21" fillId="0" borderId="92" xfId="0" applyFont="1" applyFill="1" applyBorder="1"/>
    <xf numFmtId="3" fontId="21" fillId="0" borderId="30" xfId="0" applyNumberFormat="1" applyFont="1" applyFill="1" applyBorder="1" applyAlignment="1">
      <alignment horizontal="right"/>
    </xf>
    <xf numFmtId="0" fontId="20" fillId="0" borderId="30" xfId="0" applyFont="1" applyFill="1" applyBorder="1" applyAlignment="1">
      <alignment horizontal="center"/>
    </xf>
    <xf numFmtId="3" fontId="66" fillId="30" borderId="29" xfId="0" applyNumberFormat="1" applyFont="1" applyFill="1" applyBorder="1"/>
    <xf numFmtId="0" fontId="20" fillId="0" borderId="22" xfId="0" applyFont="1" applyFill="1" applyBorder="1" applyAlignment="1">
      <alignment horizontal="center"/>
    </xf>
    <xf numFmtId="0" fontId="21" fillId="0" borderId="15" xfId="0" applyFont="1" applyFill="1" applyBorder="1"/>
    <xf numFmtId="0" fontId="21" fillId="0" borderId="15" xfId="0" applyFont="1" applyFill="1" applyBorder="1" applyAlignment="1">
      <alignment horizontal="center"/>
    </xf>
    <xf numFmtId="3" fontId="21" fillId="0" borderId="15" xfId="0" applyNumberFormat="1" applyFont="1" applyFill="1" applyBorder="1"/>
    <xf numFmtId="0" fontId="21" fillId="0" borderId="27" xfId="0" applyFont="1" applyFill="1" applyBorder="1" applyAlignment="1">
      <alignment horizontal="center"/>
    </xf>
    <xf numFmtId="3" fontId="21" fillId="0" borderId="83" xfId="0" applyNumberFormat="1" applyFont="1" applyFill="1" applyBorder="1"/>
    <xf numFmtId="0" fontId="20" fillId="0" borderId="15" xfId="0" applyFont="1" applyFill="1" applyBorder="1" applyAlignment="1">
      <alignment horizontal="center"/>
    </xf>
    <xf numFmtId="3" fontId="20" fillId="0" borderId="15" xfId="0" applyNumberFormat="1" applyFont="1" applyFill="1" applyBorder="1"/>
    <xf numFmtId="1" fontId="21" fillId="0" borderId="28" xfId="0" applyNumberFormat="1" applyFont="1" applyFill="1" applyBorder="1" applyAlignment="1">
      <alignment horizontal="center"/>
    </xf>
    <xf numFmtId="3" fontId="66" fillId="34" borderId="33" xfId="0" applyNumberFormat="1" applyFont="1" applyFill="1" applyBorder="1"/>
    <xf numFmtId="3" fontId="66" fillId="34" borderId="47" xfId="0" applyNumberFormat="1" applyFont="1" applyFill="1" applyBorder="1"/>
    <xf numFmtId="3" fontId="66" fillId="30" borderId="28" xfId="0" applyNumberFormat="1" applyFont="1" applyFill="1" applyBorder="1"/>
    <xf numFmtId="3" fontId="66" fillId="18" borderId="27" xfId="0" applyNumberFormat="1" applyFont="1" applyFill="1" applyBorder="1"/>
    <xf numFmtId="3" fontId="66" fillId="18" borderId="126" xfId="0" applyNumberFormat="1" applyFont="1" applyFill="1" applyBorder="1"/>
    <xf numFmtId="3" fontId="66" fillId="18" borderId="30" xfId="0" applyNumberFormat="1" applyFont="1" applyFill="1" applyBorder="1"/>
    <xf numFmtId="3" fontId="66" fillId="18" borderId="29" xfId="0" applyNumberFormat="1" applyFont="1" applyFill="1" applyBorder="1"/>
    <xf numFmtId="3" fontId="66" fillId="4" borderId="45" xfId="0" applyNumberFormat="1" applyFont="1" applyFill="1" applyBorder="1"/>
    <xf numFmtId="3" fontId="66" fillId="34" borderId="45" xfId="0" applyNumberFormat="1" applyFont="1" applyFill="1" applyBorder="1"/>
    <xf numFmtId="0" fontId="20" fillId="24" borderId="36" xfId="0" applyFont="1" applyFill="1" applyBorder="1"/>
    <xf numFmtId="0" fontId="21" fillId="24" borderId="31" xfId="0" applyFont="1" applyFill="1" applyBorder="1"/>
    <xf numFmtId="0" fontId="20" fillId="24" borderId="31" xfId="0" applyFont="1" applyFill="1" applyBorder="1"/>
    <xf numFmtId="0" fontId="21" fillId="24" borderId="126" xfId="0" applyFont="1" applyFill="1" applyBorder="1"/>
    <xf numFmtId="0" fontId="21" fillId="0" borderId="126" xfId="0" applyFont="1" applyFill="1" applyBorder="1"/>
    <xf numFmtId="0" fontId="21" fillId="0" borderId="129" xfId="0" applyFont="1" applyFill="1" applyBorder="1"/>
  </cellXfs>
  <cellStyles count="125">
    <cellStyle name="20% - uthevingsfarge 1" xfId="1" builtinId="30" customBuiltin="1"/>
    <cellStyle name="20% - uthevingsfarge 1 2" xfId="76"/>
    <cellStyle name="20% - uthevingsfarge 2" xfId="2" builtinId="34" customBuiltin="1"/>
    <cellStyle name="20% - uthevingsfarge 2 2" xfId="77"/>
    <cellStyle name="20% - uthevingsfarge 3" xfId="3" builtinId="38" customBuiltin="1"/>
    <cellStyle name="20% - uthevingsfarge 3 2" xfId="78"/>
    <cellStyle name="20% - uthevingsfarge 4" xfId="4" builtinId="42" customBuiltin="1"/>
    <cellStyle name="20% - uthevingsfarge 4 2" xfId="79"/>
    <cellStyle name="20% - uthevingsfarge 5" xfId="5" builtinId="46" customBuiltin="1"/>
    <cellStyle name="20% - uthevingsfarge 5 2" xfId="80"/>
    <cellStyle name="20% - uthevingsfarge 6" xfId="6" builtinId="50" customBuiltin="1"/>
    <cellStyle name="20% - uthevingsfarge 6 2" xfId="81"/>
    <cellStyle name="40% - uthevingsfarge 1" xfId="7" builtinId="31" customBuiltin="1"/>
    <cellStyle name="40% - uthevingsfarge 1 2" xfId="82"/>
    <cellStyle name="40% - uthevingsfarge 2" xfId="8" builtinId="35" customBuiltin="1"/>
    <cellStyle name="40% - uthevingsfarge 2 2" xfId="83"/>
    <cellStyle name="40% - uthevingsfarge 3" xfId="9" builtinId="39" customBuiltin="1"/>
    <cellStyle name="40% - uthevingsfarge 3 2" xfId="84"/>
    <cellStyle name="40% - uthevingsfarge 4" xfId="10" builtinId="43" customBuiltin="1"/>
    <cellStyle name="40% - uthevingsfarge 4 2" xfId="85"/>
    <cellStyle name="40% - uthevingsfarge 5" xfId="11" builtinId="47" customBuiltin="1"/>
    <cellStyle name="40% - uthevingsfarge 5 2" xfId="86"/>
    <cellStyle name="40% - uthevingsfarge 6" xfId="12" builtinId="51" customBuiltin="1"/>
    <cellStyle name="40% - uthevingsfarge 6 2" xfId="87"/>
    <cellStyle name="60% - uthevingsfarge 1" xfId="13" builtinId="32" customBuiltin="1"/>
    <cellStyle name="60% - uthevingsfarge 1 2" xfId="88"/>
    <cellStyle name="60% - uthevingsfarge 2" xfId="14" builtinId="36" customBuiltin="1"/>
    <cellStyle name="60% - uthevingsfarge 2 2" xfId="89"/>
    <cellStyle name="60% - uthevingsfarge 3" xfId="15" builtinId="40" customBuiltin="1"/>
    <cellStyle name="60% - uthevingsfarge 3 2" xfId="90"/>
    <cellStyle name="60% - uthevingsfarge 4" xfId="16" builtinId="44" customBuiltin="1"/>
    <cellStyle name="60% - uthevingsfarge 4 2" xfId="91"/>
    <cellStyle name="60% - uthevingsfarge 5" xfId="17" builtinId="48" customBuiltin="1"/>
    <cellStyle name="60% - uthevingsfarge 5 2" xfId="92"/>
    <cellStyle name="60% - uthevingsfarge 6" xfId="18" builtinId="52" customBuiltin="1"/>
    <cellStyle name="60% - uthevingsfarge 6 2" xfId="93"/>
    <cellStyle name="Beregning" xfId="19" builtinId="22" customBuiltin="1"/>
    <cellStyle name="Beregning 2" xfId="94"/>
    <cellStyle name="Dataveiviser-felt" xfId="20"/>
    <cellStyle name="Dataveiviser-felt 2" xfId="61"/>
    <cellStyle name="Dårlig" xfId="21" builtinId="27" customBuiltin="1"/>
    <cellStyle name="Dårlig 2" xfId="95"/>
    <cellStyle name="Forklarende tekst" xfId="22" builtinId="53" customBuiltin="1"/>
    <cellStyle name="Forklarende tekst 2" xfId="96"/>
    <cellStyle name="God" xfId="23" builtinId="26" customBuiltin="1"/>
    <cellStyle name="God 2" xfId="97"/>
    <cellStyle name="Hjørne i dataveiviseren" xfId="24"/>
    <cellStyle name="Hjørne i dataveiviseren 2" xfId="62"/>
    <cellStyle name="Inndata" xfId="25" builtinId="20" customBuiltin="1"/>
    <cellStyle name="Inndata 2" xfId="98"/>
    <cellStyle name="Kategori for dataveiviseren" xfId="26"/>
    <cellStyle name="Kategori for dataveiviseren 2" xfId="63"/>
    <cellStyle name="Koblet celle" xfId="27" builtinId="24" customBuiltin="1"/>
    <cellStyle name="Koblet celle 2" xfId="99"/>
    <cellStyle name="Komma" xfId="40" builtinId="3"/>
    <cellStyle name="Komma 2" xfId="51"/>
    <cellStyle name="Komma 2 2" xfId="70"/>
    <cellStyle name="Komma 2 2 2" xfId="122"/>
    <cellStyle name="Komma 2 3" xfId="119"/>
    <cellStyle name="Komma 3" xfId="67"/>
    <cellStyle name="Komma 4" xfId="109"/>
    <cellStyle name="Kontrollcelle" xfId="28" builtinId="23" customBuiltin="1"/>
    <cellStyle name="Kontrollcelle 2" xfId="100"/>
    <cellStyle name="Merknad" xfId="29" builtinId="10" customBuiltin="1"/>
    <cellStyle name="Merknad 2" xfId="64"/>
    <cellStyle name="Merknad 3" xfId="101"/>
    <cellStyle name="Normal" xfId="0" builtinId="0"/>
    <cellStyle name="Normal 10" xfId="72"/>
    <cellStyle name="Normal 10 2" xfId="124"/>
    <cellStyle name="Normal 11" xfId="73"/>
    <cellStyle name="Normal 12" xfId="75"/>
    <cellStyle name="Normal 13" xfId="74"/>
    <cellStyle name="Normal 2" xfId="50"/>
    <cellStyle name="Normal 2 2" xfId="53"/>
    <cellStyle name="Normal 2 2 2" xfId="71"/>
    <cellStyle name="Normal 2 2 2 2" xfId="123"/>
    <cellStyle name="Normal 2 2 3" xfId="120"/>
    <cellStyle name="Normal 2 3" xfId="69"/>
    <cellStyle name="Normal 2 3 2" xfId="121"/>
    <cellStyle name="Normal 2 4" xfId="118"/>
    <cellStyle name="Normal 2_D_H_O" xfId="54"/>
    <cellStyle name="Normal 3" xfId="52"/>
    <cellStyle name="Normal 4" xfId="55"/>
    <cellStyle name="Normal 5" xfId="56"/>
    <cellStyle name="Normal 6" xfId="57"/>
    <cellStyle name="Normal 7" xfId="58"/>
    <cellStyle name="Normal 8" xfId="59"/>
    <cellStyle name="Normal 9" xfId="60"/>
    <cellStyle name="Normal_D_Miljø" xfId="30"/>
    <cellStyle name="Nøytral" xfId="31" builtinId="28" customBuiltin="1"/>
    <cellStyle name="Nøytral 2" xfId="102"/>
    <cellStyle name="Overskrift 1" xfId="32" builtinId="16" customBuiltin="1"/>
    <cellStyle name="Overskrift 1 2" xfId="103"/>
    <cellStyle name="Overskrift 2" xfId="33" builtinId="17" customBuiltin="1"/>
    <cellStyle name="Overskrift 2 2" xfId="104"/>
    <cellStyle name="Overskrift 3" xfId="34" builtinId="18" customBuiltin="1"/>
    <cellStyle name="Overskrift 3 2" xfId="105"/>
    <cellStyle name="Overskrift 4" xfId="35" builtinId="19" customBuiltin="1"/>
    <cellStyle name="Overskrift 4 2" xfId="106"/>
    <cellStyle name="Resultat for dataveiviseren" xfId="36"/>
    <cellStyle name="Resultat for dataveiviseren 2" xfId="65"/>
    <cellStyle name="Tittel" xfId="37" builtinId="15" customBuiltin="1"/>
    <cellStyle name="Tittel 2" xfId="107"/>
    <cellStyle name="Tittel på dataveiviseren" xfId="38"/>
    <cellStyle name="Tittel på dataveiviseren 2" xfId="66"/>
    <cellStyle name="Totalt" xfId="39" builtinId="25" customBuiltin="1"/>
    <cellStyle name="Totalt 2" xfId="108"/>
    <cellStyle name="Utdata" xfId="41" builtinId="21" customBuiltin="1"/>
    <cellStyle name="Utdata 2" xfId="110"/>
    <cellStyle name="Uthevingsfarge1" xfId="42" builtinId="29" customBuiltin="1"/>
    <cellStyle name="Uthevingsfarge1 2" xfId="111"/>
    <cellStyle name="Uthevingsfarge2" xfId="43" builtinId="33" customBuiltin="1"/>
    <cellStyle name="Uthevingsfarge2 2" xfId="112"/>
    <cellStyle name="Uthevingsfarge3" xfId="44" builtinId="37" customBuiltin="1"/>
    <cellStyle name="Uthevingsfarge3 2" xfId="113"/>
    <cellStyle name="Uthevingsfarge4" xfId="45" builtinId="41" customBuiltin="1"/>
    <cellStyle name="Uthevingsfarge4 2" xfId="114"/>
    <cellStyle name="Uthevingsfarge5" xfId="46" builtinId="45" customBuiltin="1"/>
    <cellStyle name="Uthevingsfarge5 2" xfId="115"/>
    <cellStyle name="Uthevingsfarge6" xfId="47" builtinId="49" customBuiltin="1"/>
    <cellStyle name="Uthevingsfarge6 2" xfId="116"/>
    <cellStyle name="Varseltekst" xfId="48" builtinId="11" customBuiltin="1"/>
    <cellStyle name="Varseltekst 2" xfId="117"/>
    <cellStyle name="Verdi for dataveiviseren" xfId="49"/>
    <cellStyle name="Verdi for dataveiviseren 2" xfId="68"/>
  </cellStyles>
  <dxfs count="0"/>
  <tableStyles count="0" defaultTableStyle="TableStyleMedium9" defaultPivotStyle="PivotStyleLight16"/>
  <colors>
    <mruColors>
      <color rgb="FFCCFFCC"/>
      <color rgb="FFFFFFCC"/>
      <color rgb="FF0000FF"/>
      <color rgb="FFFF9999"/>
      <color rgb="FFCCFF99"/>
      <color rgb="FFFFCC99"/>
      <color rgb="FF0983E7"/>
      <color rgb="FF00B0F0"/>
      <color rgb="FF0058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47</xdr:row>
      <xdr:rowOff>0</xdr:rowOff>
    </xdr:from>
    <xdr:to>
      <xdr:col>2</xdr:col>
      <xdr:colOff>0</xdr:colOff>
      <xdr:row>47</xdr:row>
      <xdr:rowOff>0</xdr:rowOff>
    </xdr:to>
    <xdr:sp macro="" textlink="">
      <xdr:nvSpPr>
        <xdr:cNvPr id="18433" name="AutoShape 1"/>
        <xdr:cNvSpPr>
          <a:spLocks/>
        </xdr:cNvSpPr>
      </xdr:nvSpPr>
      <xdr:spPr bwMode="auto">
        <a:xfrm>
          <a:off x="3295650" y="93726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314325</xdr:colOff>
      <xdr:row>31</xdr:row>
      <xdr:rowOff>123825</xdr:rowOff>
    </xdr:from>
    <xdr:to>
      <xdr:col>4</xdr:col>
      <xdr:colOff>238125</xdr:colOff>
      <xdr:row>47</xdr:row>
      <xdr:rowOff>28575</xdr:rowOff>
    </xdr:to>
    <xdr:sp macro="" textlink="">
      <xdr:nvSpPr>
        <xdr:cNvPr id="18434" name="Line 2"/>
        <xdr:cNvSpPr>
          <a:spLocks noChangeShapeType="1"/>
        </xdr:cNvSpPr>
      </xdr:nvSpPr>
      <xdr:spPr bwMode="auto">
        <a:xfrm flipV="1">
          <a:off x="3609975" y="6286500"/>
          <a:ext cx="781050" cy="3114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47</xdr:row>
      <xdr:rowOff>171450</xdr:rowOff>
    </xdr:from>
    <xdr:to>
      <xdr:col>4</xdr:col>
      <xdr:colOff>295275</xdr:colOff>
      <xdr:row>50</xdr:row>
      <xdr:rowOff>142875</xdr:rowOff>
    </xdr:to>
    <xdr:sp macro="" textlink="">
      <xdr:nvSpPr>
        <xdr:cNvPr id="18435" name="Line 3"/>
        <xdr:cNvSpPr>
          <a:spLocks noChangeShapeType="1"/>
        </xdr:cNvSpPr>
      </xdr:nvSpPr>
      <xdr:spPr bwMode="auto">
        <a:xfrm flipV="1">
          <a:off x="4152900" y="9544050"/>
          <a:ext cx="295275"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47</xdr:row>
      <xdr:rowOff>152400</xdr:rowOff>
    </xdr:from>
    <xdr:to>
      <xdr:col>5</xdr:col>
      <xdr:colOff>171450</xdr:colOff>
      <xdr:row>50</xdr:row>
      <xdr:rowOff>142875</xdr:rowOff>
    </xdr:to>
    <xdr:sp macro="" textlink="">
      <xdr:nvSpPr>
        <xdr:cNvPr id="18436" name="Line 4"/>
        <xdr:cNvSpPr>
          <a:spLocks noChangeShapeType="1"/>
        </xdr:cNvSpPr>
      </xdr:nvSpPr>
      <xdr:spPr bwMode="auto">
        <a:xfrm flipV="1">
          <a:off x="4162425" y="9525000"/>
          <a:ext cx="942975" cy="523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742950</xdr:colOff>
      <xdr:row>24</xdr:row>
      <xdr:rowOff>19050</xdr:rowOff>
    </xdr:from>
    <xdr:to>
      <xdr:col>7</xdr:col>
      <xdr:colOff>447675</xdr:colOff>
      <xdr:row>40</xdr:row>
      <xdr:rowOff>190500</xdr:rowOff>
    </xdr:to>
    <xdr:sp macro="" textlink="">
      <xdr:nvSpPr>
        <xdr:cNvPr id="18437" name="Line 5"/>
        <xdr:cNvSpPr>
          <a:spLocks noChangeShapeType="1"/>
        </xdr:cNvSpPr>
      </xdr:nvSpPr>
      <xdr:spPr bwMode="auto">
        <a:xfrm>
          <a:off x="5676900" y="4476750"/>
          <a:ext cx="1266825" cy="3676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171450</xdr:colOff>
      <xdr:row>22</xdr:row>
      <xdr:rowOff>38100</xdr:rowOff>
    </xdr:from>
    <xdr:to>
      <xdr:col>2</xdr:col>
      <xdr:colOff>247650</xdr:colOff>
      <xdr:row>47</xdr:row>
      <xdr:rowOff>0</xdr:rowOff>
    </xdr:to>
    <xdr:sp macro="" textlink="">
      <xdr:nvSpPr>
        <xdr:cNvPr id="18438" name="Line 6"/>
        <xdr:cNvSpPr>
          <a:spLocks noChangeShapeType="1"/>
        </xdr:cNvSpPr>
      </xdr:nvSpPr>
      <xdr:spPr bwMode="auto">
        <a:xfrm>
          <a:off x="2400300" y="4171950"/>
          <a:ext cx="1143000" cy="5200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695325</xdr:colOff>
      <xdr:row>37</xdr:row>
      <xdr:rowOff>19050</xdr:rowOff>
    </xdr:from>
    <xdr:to>
      <xdr:col>6</xdr:col>
      <xdr:colOff>600075</xdr:colOff>
      <xdr:row>51</xdr:row>
      <xdr:rowOff>19050</xdr:rowOff>
    </xdr:to>
    <xdr:sp macro="" textlink="">
      <xdr:nvSpPr>
        <xdr:cNvPr id="18439" name="Line 7"/>
        <xdr:cNvSpPr>
          <a:spLocks noChangeShapeType="1"/>
        </xdr:cNvSpPr>
      </xdr:nvSpPr>
      <xdr:spPr bwMode="auto">
        <a:xfrm flipH="1" flipV="1">
          <a:off x="4848225" y="7381875"/>
          <a:ext cx="1466850" cy="2705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66675</xdr:colOff>
      <xdr:row>37</xdr:row>
      <xdr:rowOff>9525</xdr:rowOff>
    </xdr:from>
    <xdr:to>
      <xdr:col>6</xdr:col>
      <xdr:colOff>590550</xdr:colOff>
      <xdr:row>51</xdr:row>
      <xdr:rowOff>9525</xdr:rowOff>
    </xdr:to>
    <xdr:sp macro="" textlink="">
      <xdr:nvSpPr>
        <xdr:cNvPr id="18440" name="Line 8"/>
        <xdr:cNvSpPr>
          <a:spLocks noChangeShapeType="1"/>
        </xdr:cNvSpPr>
      </xdr:nvSpPr>
      <xdr:spPr bwMode="auto">
        <a:xfrm flipH="1" flipV="1">
          <a:off x="4219575" y="7372350"/>
          <a:ext cx="2085975" cy="2705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H60"/>
  <sheetViews>
    <sheetView topLeftCell="B4" workbookViewId="0">
      <selection activeCell="M12" sqref="M12"/>
    </sheetView>
  </sheetViews>
  <sheetFormatPr baseColWidth="10" defaultColWidth="9.85546875" defaultRowHeight="12.75" x14ac:dyDescent="0.2"/>
  <cols>
    <col min="1" max="1" width="33.42578125" style="176" customWidth="1"/>
    <col min="2" max="2" width="16" style="174" customWidth="1"/>
    <col min="3" max="3" width="12.85546875" style="175" customWidth="1"/>
    <col min="4" max="4" width="11.140625" style="175" hidden="1" customWidth="1"/>
    <col min="5" max="7" width="11.7109375" style="175" customWidth="1"/>
    <col min="8" max="8" width="12.42578125" style="175" customWidth="1"/>
    <col min="9" max="16384" width="9.85546875" style="176"/>
  </cols>
  <sheetData>
    <row r="2" spans="1:7" ht="26.25" x14ac:dyDescent="0.4">
      <c r="A2" s="173" t="s">
        <v>97</v>
      </c>
    </row>
    <row r="4" spans="1:7" ht="15" x14ac:dyDescent="0.2">
      <c r="A4" s="177" t="s">
        <v>98</v>
      </c>
      <c r="B4" s="178"/>
      <c r="C4" s="179"/>
    </row>
    <row r="5" spans="1:7" ht="15" x14ac:dyDescent="0.2">
      <c r="A5" s="177"/>
      <c r="B5" s="178"/>
      <c r="C5" s="179"/>
    </row>
    <row r="6" spans="1:7" ht="15" x14ac:dyDescent="0.2">
      <c r="A6" s="178" t="s">
        <v>99</v>
      </c>
      <c r="C6" s="179"/>
    </row>
    <row r="7" spans="1:7" ht="15" x14ac:dyDescent="0.2">
      <c r="A7" s="178" t="s">
        <v>100</v>
      </c>
      <c r="C7" s="179"/>
    </row>
    <row r="8" spans="1:7" ht="15" x14ac:dyDescent="0.2">
      <c r="A8" s="178" t="s">
        <v>101</v>
      </c>
      <c r="C8" s="179"/>
    </row>
    <row r="9" spans="1:7" ht="15" x14ac:dyDescent="0.2">
      <c r="A9" s="178" t="s">
        <v>102</v>
      </c>
      <c r="C9" s="179"/>
    </row>
    <row r="10" spans="1:7" ht="15" x14ac:dyDescent="0.2">
      <c r="A10" s="178" t="s">
        <v>103</v>
      </c>
      <c r="C10" s="179"/>
    </row>
    <row r="11" spans="1:7" ht="15.75" x14ac:dyDescent="0.25">
      <c r="A11" s="180" t="s">
        <v>104</v>
      </c>
      <c r="C11" s="181"/>
      <c r="D11" s="182"/>
      <c r="E11" s="182"/>
      <c r="F11" s="182"/>
      <c r="G11" s="182"/>
    </row>
    <row r="12" spans="1:7" ht="15.75" x14ac:dyDescent="0.25">
      <c r="A12" s="180" t="s">
        <v>105</v>
      </c>
      <c r="C12" s="181"/>
      <c r="D12" s="182"/>
      <c r="E12" s="182"/>
      <c r="F12" s="182"/>
      <c r="G12" s="182"/>
    </row>
    <row r="13" spans="1:7" ht="15.75" x14ac:dyDescent="0.25">
      <c r="A13" s="180" t="s">
        <v>106</v>
      </c>
      <c r="C13" s="181"/>
      <c r="D13" s="182"/>
      <c r="E13" s="182"/>
      <c r="F13" s="182"/>
      <c r="G13" s="182"/>
    </row>
    <row r="14" spans="1:7" ht="15" x14ac:dyDescent="0.2">
      <c r="A14" s="183" t="s">
        <v>175</v>
      </c>
    </row>
    <row r="15" spans="1:7" ht="15" x14ac:dyDescent="0.2">
      <c r="B15" s="183"/>
    </row>
    <row r="16" spans="1:7" ht="15" x14ac:dyDescent="0.2">
      <c r="A16" s="177" t="s">
        <v>107</v>
      </c>
    </row>
    <row r="19" spans="1:8" x14ac:dyDescent="0.2">
      <c r="B19" s="176"/>
      <c r="C19" s="176"/>
      <c r="D19" s="176"/>
      <c r="E19" s="176"/>
      <c r="F19" s="184" t="s">
        <v>108</v>
      </c>
      <c r="G19" s="185"/>
    </row>
    <row r="20" spans="1:8" x14ac:dyDescent="0.2">
      <c r="B20" s="186" t="s">
        <v>109</v>
      </c>
      <c r="C20" s="185"/>
      <c r="D20" s="176"/>
      <c r="E20" s="176"/>
      <c r="F20" s="187" t="s">
        <v>110</v>
      </c>
      <c r="G20" s="188"/>
    </row>
    <row r="21" spans="1:8" x14ac:dyDescent="0.2">
      <c r="B21" s="189" t="s">
        <v>111</v>
      </c>
      <c r="C21" s="188"/>
      <c r="D21" s="176"/>
      <c r="E21" s="176"/>
      <c r="F21" s="187" t="s">
        <v>112</v>
      </c>
      <c r="G21" s="188"/>
    </row>
    <row r="22" spans="1:8" x14ac:dyDescent="0.2">
      <c r="B22" s="190" t="s">
        <v>113</v>
      </c>
      <c r="C22" s="191"/>
      <c r="D22" s="176"/>
      <c r="E22" s="176"/>
      <c r="F22" s="187" t="s">
        <v>114</v>
      </c>
      <c r="G22" s="188"/>
    </row>
    <row r="23" spans="1:8" x14ac:dyDescent="0.2">
      <c r="D23" s="176"/>
      <c r="E23" s="176"/>
      <c r="F23" s="187" t="s">
        <v>115</v>
      </c>
      <c r="G23" s="188"/>
    </row>
    <row r="24" spans="1:8" x14ac:dyDescent="0.2">
      <c r="D24" s="176"/>
      <c r="E24" s="176"/>
      <c r="F24" s="192" t="s">
        <v>116</v>
      </c>
      <c r="G24" s="191"/>
    </row>
    <row r="26" spans="1:8" ht="15" x14ac:dyDescent="0.2">
      <c r="H26" s="193"/>
    </row>
    <row r="27" spans="1:8" ht="26.25" thickBot="1" x14ac:dyDescent="0.4">
      <c r="A27" s="194" t="s">
        <v>117</v>
      </c>
      <c r="B27" s="195"/>
      <c r="C27" s="196"/>
      <c r="D27" s="196"/>
      <c r="E27" s="196"/>
      <c r="F27" s="196"/>
      <c r="G27" s="197"/>
      <c r="H27" s="198" t="s">
        <v>7</v>
      </c>
    </row>
    <row r="28" spans="1:8" ht="18.75" thickTop="1" x14ac:dyDescent="0.25">
      <c r="A28" s="199"/>
      <c r="B28" s="200"/>
      <c r="C28" s="201"/>
      <c r="D28" s="201"/>
      <c r="E28" s="201"/>
      <c r="F28" s="201"/>
      <c r="G28" s="201"/>
      <c r="H28" s="201"/>
    </row>
    <row r="29" spans="1:8" ht="22.5" x14ac:dyDescent="0.3">
      <c r="A29" s="202"/>
      <c r="B29" s="203"/>
      <c r="C29" s="204" t="s">
        <v>40</v>
      </c>
      <c r="D29" s="204" t="s">
        <v>8</v>
      </c>
      <c r="E29" s="205"/>
      <c r="F29" s="206" t="s">
        <v>9</v>
      </c>
      <c r="G29" s="207"/>
      <c r="H29" s="208"/>
    </row>
    <row r="30" spans="1:8" ht="18.75" x14ac:dyDescent="0.3">
      <c r="A30" s="209"/>
      <c r="B30" s="210"/>
      <c r="C30" s="211" t="s">
        <v>41</v>
      </c>
      <c r="D30" s="211" t="s">
        <v>11</v>
      </c>
      <c r="E30" s="212" t="s">
        <v>12</v>
      </c>
      <c r="F30" s="213"/>
      <c r="G30" s="214"/>
      <c r="H30" s="215"/>
    </row>
    <row r="31" spans="1:8" ht="20.25" x14ac:dyDescent="0.3">
      <c r="A31" s="216" t="s">
        <v>13</v>
      </c>
      <c r="B31" s="217" t="s">
        <v>14</v>
      </c>
      <c r="C31" s="218">
        <v>2007</v>
      </c>
      <c r="D31" s="219">
        <v>2004</v>
      </c>
      <c r="E31" s="220">
        <v>2008</v>
      </c>
      <c r="F31" s="221">
        <v>2009</v>
      </c>
      <c r="G31" s="222">
        <v>2010</v>
      </c>
      <c r="H31" s="222">
        <v>2011</v>
      </c>
    </row>
    <row r="32" spans="1:8" ht="15.75" x14ac:dyDescent="0.25">
      <c r="A32" s="223" t="s">
        <v>42</v>
      </c>
      <c r="B32" s="224"/>
      <c r="C32" s="225">
        <v>35621</v>
      </c>
      <c r="D32" s="226"/>
      <c r="E32" s="227">
        <v>38422</v>
      </c>
      <c r="F32" s="228">
        <v>38422</v>
      </c>
      <c r="G32" s="229">
        <v>38422</v>
      </c>
      <c r="H32" s="229">
        <v>38422</v>
      </c>
    </row>
    <row r="33" spans="1:8" ht="15.75" x14ac:dyDescent="0.25">
      <c r="A33" s="223" t="s">
        <v>118</v>
      </c>
      <c r="B33" s="224"/>
      <c r="C33" s="230">
        <v>-1737</v>
      </c>
      <c r="D33" s="231"/>
      <c r="E33" s="232">
        <v>-2145</v>
      </c>
      <c r="F33" s="233">
        <v>-2145</v>
      </c>
      <c r="G33" s="234">
        <v>-2145</v>
      </c>
      <c r="H33" s="234">
        <v>-2145</v>
      </c>
    </row>
    <row r="34" spans="1:8" ht="15.75" x14ac:dyDescent="0.25">
      <c r="A34" s="223"/>
      <c r="B34" s="224"/>
      <c r="C34" s="230"/>
      <c r="D34" s="231"/>
      <c r="E34" s="232"/>
      <c r="F34" s="233"/>
      <c r="G34" s="229"/>
      <c r="H34" s="229"/>
    </row>
    <row r="35" spans="1:8" ht="15.75" x14ac:dyDescent="0.25">
      <c r="A35" s="223" t="s">
        <v>43</v>
      </c>
      <c r="B35" s="224"/>
      <c r="C35" s="230"/>
      <c r="D35" s="231"/>
      <c r="E35" s="232"/>
      <c r="F35" s="233"/>
      <c r="G35" s="229"/>
      <c r="H35" s="229"/>
    </row>
    <row r="36" spans="1:8" ht="15.75" x14ac:dyDescent="0.25">
      <c r="A36" s="235" t="s">
        <v>119</v>
      </c>
      <c r="B36" s="236">
        <v>1110</v>
      </c>
      <c r="C36" s="230">
        <v>400</v>
      </c>
      <c r="D36" s="231"/>
      <c r="E36" s="232">
        <v>250</v>
      </c>
      <c r="F36" s="233">
        <v>250</v>
      </c>
      <c r="G36" s="234">
        <v>250</v>
      </c>
      <c r="H36" s="234">
        <v>250</v>
      </c>
    </row>
    <row r="37" spans="1:8" ht="15.75" x14ac:dyDescent="0.25">
      <c r="A37" s="235" t="s">
        <v>120</v>
      </c>
      <c r="B37" s="236">
        <v>1076</v>
      </c>
      <c r="C37" s="237">
        <v>120</v>
      </c>
      <c r="D37" s="231"/>
      <c r="E37" s="232">
        <v>30</v>
      </c>
      <c r="F37" s="233">
        <v>30</v>
      </c>
      <c r="G37" s="234">
        <v>30</v>
      </c>
      <c r="H37" s="234">
        <v>30</v>
      </c>
    </row>
    <row r="38" spans="1:8" ht="15.75" x14ac:dyDescent="0.25">
      <c r="A38" s="223" t="s">
        <v>51</v>
      </c>
      <c r="B38" s="224"/>
      <c r="C38" s="238">
        <v>2393</v>
      </c>
      <c r="D38" s="231"/>
      <c r="E38" s="232"/>
      <c r="F38" s="233"/>
      <c r="G38" s="229"/>
      <c r="H38" s="229"/>
    </row>
    <row r="39" spans="1:8" ht="15.75" x14ac:dyDescent="0.25">
      <c r="A39" s="223"/>
      <c r="B39" s="224"/>
      <c r="C39" s="239"/>
      <c r="D39" s="231"/>
      <c r="E39" s="232"/>
      <c r="F39" s="233"/>
      <c r="G39" s="229"/>
      <c r="H39" s="229"/>
    </row>
    <row r="40" spans="1:8" ht="15.75" x14ac:dyDescent="0.25">
      <c r="A40" s="223" t="s">
        <v>121</v>
      </c>
      <c r="B40" s="224"/>
      <c r="C40" s="230"/>
      <c r="D40" s="231"/>
      <c r="E40" s="232"/>
      <c r="F40" s="233"/>
      <c r="G40" s="229"/>
      <c r="H40" s="229"/>
    </row>
    <row r="41" spans="1:8" ht="15.75" x14ac:dyDescent="0.25">
      <c r="A41" s="235" t="s">
        <v>230</v>
      </c>
      <c r="B41" s="236">
        <v>1031</v>
      </c>
      <c r="C41" s="230"/>
      <c r="D41" s="231"/>
      <c r="E41" s="232"/>
      <c r="F41" s="233">
        <v>500</v>
      </c>
      <c r="G41" s="234"/>
      <c r="H41" s="234"/>
    </row>
    <row r="42" spans="1:8" ht="15.75" x14ac:dyDescent="0.25">
      <c r="A42" s="235" t="s">
        <v>122</v>
      </c>
      <c r="B42" s="236">
        <v>1031</v>
      </c>
      <c r="C42" s="230"/>
      <c r="D42" s="231"/>
      <c r="E42" s="232"/>
      <c r="F42" s="233"/>
      <c r="G42" s="234"/>
      <c r="H42" s="234">
        <v>800</v>
      </c>
    </row>
    <row r="43" spans="1:8" ht="15.75" x14ac:dyDescent="0.25">
      <c r="A43" s="240"/>
      <c r="B43" s="241"/>
      <c r="C43" s="230"/>
      <c r="D43" s="231"/>
      <c r="E43" s="232"/>
      <c r="F43" s="233"/>
      <c r="G43" s="233"/>
      <c r="H43" s="233"/>
    </row>
    <row r="44" spans="1:8" ht="15.75" x14ac:dyDescent="0.25">
      <c r="A44" s="242"/>
      <c r="B44" s="241"/>
      <c r="C44" s="230"/>
      <c r="D44" s="231"/>
      <c r="E44" s="232"/>
      <c r="F44" s="233"/>
      <c r="G44" s="233"/>
      <c r="H44" s="233"/>
    </row>
    <row r="45" spans="1:8" ht="15.75" x14ac:dyDescent="0.25">
      <c r="A45" s="240"/>
      <c r="B45" s="241"/>
      <c r="C45" s="230"/>
      <c r="D45" s="231"/>
      <c r="E45" s="232"/>
      <c r="F45" s="233"/>
      <c r="G45" s="233"/>
      <c r="H45" s="233"/>
    </row>
    <row r="46" spans="1:8" ht="15.75" x14ac:dyDescent="0.25">
      <c r="A46" s="242"/>
      <c r="B46" s="241"/>
      <c r="C46" s="230"/>
      <c r="D46" s="231"/>
      <c r="E46" s="232"/>
      <c r="F46" s="233"/>
      <c r="G46" s="233"/>
      <c r="H46" s="233"/>
    </row>
    <row r="47" spans="1:8" ht="16.5" thickBot="1" x14ac:dyDescent="0.3">
      <c r="A47" s="242"/>
      <c r="B47" s="241"/>
      <c r="C47" s="230"/>
      <c r="D47" s="231"/>
      <c r="E47" s="232"/>
      <c r="F47" s="233"/>
      <c r="G47" s="233"/>
      <c r="H47" s="233"/>
    </row>
    <row r="48" spans="1:8" ht="16.5" thickBot="1" x14ac:dyDescent="0.3">
      <c r="A48" s="243" t="s">
        <v>48</v>
      </c>
      <c r="B48" s="244"/>
      <c r="C48" s="245">
        <v>38422</v>
      </c>
      <c r="D48" s="246"/>
      <c r="E48" s="247">
        <v>39247</v>
      </c>
      <c r="F48" s="248">
        <v>39337</v>
      </c>
      <c r="G48" s="249">
        <v>38487</v>
      </c>
      <c r="H48" s="249">
        <v>39287</v>
      </c>
    </row>
    <row r="52" spans="3:8" x14ac:dyDescent="0.2">
      <c r="C52" s="184" t="s">
        <v>123</v>
      </c>
      <c r="D52" s="185"/>
      <c r="E52" s="185"/>
      <c r="G52" s="184" t="s">
        <v>124</v>
      </c>
      <c r="H52" s="185"/>
    </row>
    <row r="53" spans="3:8" x14ac:dyDescent="0.2">
      <c r="C53" s="187" t="s">
        <v>125</v>
      </c>
      <c r="D53" s="188"/>
      <c r="E53" s="188"/>
      <c r="G53" s="187" t="s">
        <v>126</v>
      </c>
      <c r="H53" s="188"/>
    </row>
    <row r="54" spans="3:8" x14ac:dyDescent="0.2">
      <c r="C54" s="187" t="s">
        <v>127</v>
      </c>
      <c r="D54" s="188"/>
      <c r="E54" s="188"/>
      <c r="G54" s="187" t="s">
        <v>128</v>
      </c>
      <c r="H54" s="188"/>
    </row>
    <row r="55" spans="3:8" x14ac:dyDescent="0.2">
      <c r="C55" s="187" t="s">
        <v>129</v>
      </c>
      <c r="D55" s="188"/>
      <c r="E55" s="188"/>
      <c r="G55" s="187" t="s">
        <v>130</v>
      </c>
      <c r="H55" s="188"/>
    </row>
    <row r="56" spans="3:8" x14ac:dyDescent="0.2">
      <c r="C56" s="192" t="s">
        <v>131</v>
      </c>
      <c r="D56" s="191"/>
      <c r="E56" s="191"/>
      <c r="G56" s="187" t="s">
        <v>132</v>
      </c>
      <c r="H56" s="188"/>
    </row>
    <row r="57" spans="3:8" x14ac:dyDescent="0.2">
      <c r="G57" s="187" t="s">
        <v>133</v>
      </c>
      <c r="H57" s="188"/>
    </row>
    <row r="58" spans="3:8" x14ac:dyDescent="0.2">
      <c r="G58" s="187" t="s">
        <v>134</v>
      </c>
      <c r="H58" s="188"/>
    </row>
    <row r="59" spans="3:8" x14ac:dyDescent="0.2">
      <c r="G59" s="187" t="s">
        <v>135</v>
      </c>
      <c r="H59" s="188"/>
    </row>
    <row r="60" spans="3:8" x14ac:dyDescent="0.2">
      <c r="G60" s="192" t="s">
        <v>136</v>
      </c>
      <c r="H60" s="191"/>
    </row>
  </sheetData>
  <phoneticPr fontId="0" type="noConversion"/>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8"/>
  <sheetViews>
    <sheetView topLeftCell="A35" zoomScaleNormal="100" workbookViewId="0">
      <selection activeCell="G68" sqref="G68"/>
    </sheetView>
  </sheetViews>
  <sheetFormatPr baseColWidth="10" defaultColWidth="9.85546875" defaultRowHeight="12.75" x14ac:dyDescent="0.2"/>
  <cols>
    <col min="1" max="1" width="41.7109375" style="1" customWidth="1"/>
    <col min="2" max="2" width="11.42578125" style="75" customWidth="1"/>
    <col min="3" max="3" width="11.140625" style="3" customWidth="1"/>
    <col min="4" max="7" width="11.7109375" style="3" customWidth="1"/>
    <col min="8" max="16384" width="9.85546875" style="1"/>
  </cols>
  <sheetData>
    <row r="1" spans="1:8" ht="15" x14ac:dyDescent="0.2">
      <c r="G1" s="5"/>
    </row>
    <row r="2" spans="1:8" ht="25.5" x14ac:dyDescent="0.35">
      <c r="A2" s="124" t="s">
        <v>37</v>
      </c>
      <c r="B2" s="77"/>
      <c r="C2" s="7"/>
      <c r="D2" s="7"/>
      <c r="E2" s="7"/>
      <c r="F2" s="8"/>
      <c r="G2" s="9" t="s">
        <v>7</v>
      </c>
    </row>
    <row r="3" spans="1:8" ht="18" x14ac:dyDescent="0.25">
      <c r="A3" s="10"/>
      <c r="B3" s="78"/>
      <c r="C3" s="12"/>
      <c r="D3" s="12"/>
      <c r="E3" s="12"/>
      <c r="F3" s="12"/>
      <c r="G3" s="12"/>
    </row>
    <row r="4" spans="1:8" ht="22.5" x14ac:dyDescent="0.3">
      <c r="A4" s="13"/>
      <c r="B4" s="79"/>
      <c r="C4" s="125" t="s">
        <v>8</v>
      </c>
      <c r="D4" s="126"/>
      <c r="E4" s="17" t="s">
        <v>9</v>
      </c>
      <c r="F4" s="18"/>
      <c r="G4" s="19"/>
    </row>
    <row r="5" spans="1:8" ht="18.75" x14ac:dyDescent="0.3">
      <c r="A5" s="20"/>
      <c r="B5" s="21"/>
      <c r="C5" s="127" t="s">
        <v>11</v>
      </c>
      <c r="D5" s="128" t="s">
        <v>12</v>
      </c>
      <c r="E5" s="24"/>
      <c r="F5" s="25"/>
      <c r="G5" s="26"/>
    </row>
    <row r="6" spans="1:8" ht="20.25" x14ac:dyDescent="0.3">
      <c r="A6" s="27" t="s">
        <v>56</v>
      </c>
      <c r="B6" s="28" t="s">
        <v>57</v>
      </c>
      <c r="C6" s="82">
        <v>2018</v>
      </c>
      <c r="D6" s="440">
        <v>2019</v>
      </c>
      <c r="E6" s="31">
        <v>2020</v>
      </c>
      <c r="F6" s="32">
        <v>2021</v>
      </c>
      <c r="G6" s="32">
        <v>2022</v>
      </c>
    </row>
    <row r="7" spans="1:8" ht="15.75" x14ac:dyDescent="0.25">
      <c r="A7" s="304" t="s">
        <v>71</v>
      </c>
      <c r="B7" s="39">
        <v>111005</v>
      </c>
      <c r="C7" s="92">
        <v>400</v>
      </c>
      <c r="D7" s="321">
        <v>400</v>
      </c>
      <c r="E7" s="282">
        <v>400</v>
      </c>
      <c r="F7" s="282">
        <v>400</v>
      </c>
      <c r="G7" s="480">
        <v>400</v>
      </c>
    </row>
    <row r="8" spans="1:8" ht="15.75" x14ac:dyDescent="0.25">
      <c r="A8" s="304" t="s">
        <v>149</v>
      </c>
      <c r="B8" s="39">
        <v>111020</v>
      </c>
      <c r="C8" s="92">
        <v>800</v>
      </c>
      <c r="D8" s="321">
        <v>800</v>
      </c>
      <c r="E8" s="282">
        <v>200</v>
      </c>
      <c r="F8" s="282">
        <v>200</v>
      </c>
      <c r="G8" s="480">
        <v>200</v>
      </c>
      <c r="H8" s="301"/>
    </row>
    <row r="9" spans="1:8" ht="15.75" x14ac:dyDescent="0.25">
      <c r="A9" s="304" t="s">
        <v>196</v>
      </c>
      <c r="B9" s="39">
        <v>111018</v>
      </c>
      <c r="C9" s="92">
        <v>200</v>
      </c>
      <c r="D9" s="321">
        <v>700</v>
      </c>
      <c r="E9" s="282">
        <v>200</v>
      </c>
      <c r="F9" s="282">
        <v>200</v>
      </c>
      <c r="G9" s="480">
        <v>200</v>
      </c>
      <c r="H9" s="301"/>
    </row>
    <row r="10" spans="1:8" ht="15.75" x14ac:dyDescent="0.25">
      <c r="A10" s="304" t="s">
        <v>72</v>
      </c>
      <c r="B10" s="39">
        <v>111009</v>
      </c>
      <c r="C10" s="92">
        <v>750</v>
      </c>
      <c r="D10" s="321">
        <v>250</v>
      </c>
      <c r="E10" s="282">
        <v>1000</v>
      </c>
      <c r="F10" s="282">
        <v>250</v>
      </c>
      <c r="G10" s="480">
        <v>250</v>
      </c>
      <c r="H10" s="301"/>
    </row>
    <row r="11" spans="1:8" ht="15.75" x14ac:dyDescent="0.25">
      <c r="A11" s="304" t="s">
        <v>150</v>
      </c>
      <c r="B11" s="39">
        <v>111030</v>
      </c>
      <c r="C11" s="92">
        <v>250</v>
      </c>
      <c r="D11" s="321">
        <v>250</v>
      </c>
      <c r="E11" s="282">
        <v>250</v>
      </c>
      <c r="F11" s="282">
        <v>250</v>
      </c>
      <c r="G11" s="480">
        <v>250</v>
      </c>
      <c r="H11" s="301"/>
    </row>
    <row r="12" spans="1:8" ht="15.75" x14ac:dyDescent="0.25">
      <c r="A12" s="304" t="s">
        <v>90</v>
      </c>
      <c r="B12" s="39">
        <v>111041</v>
      </c>
      <c r="C12" s="92">
        <v>300</v>
      </c>
      <c r="D12" s="321">
        <v>300</v>
      </c>
      <c r="E12" s="282">
        <v>900</v>
      </c>
      <c r="F12" s="282">
        <v>900</v>
      </c>
      <c r="G12" s="480">
        <v>900</v>
      </c>
      <c r="H12" s="301"/>
    </row>
    <row r="13" spans="1:8" ht="15.75" x14ac:dyDescent="0.25">
      <c r="A13" s="304" t="s">
        <v>73</v>
      </c>
      <c r="B13" s="39">
        <v>1117</v>
      </c>
      <c r="C13" s="92">
        <v>150</v>
      </c>
      <c r="D13" s="321">
        <v>150</v>
      </c>
      <c r="E13" s="282">
        <v>150</v>
      </c>
      <c r="F13" s="282">
        <v>150</v>
      </c>
      <c r="G13" s="480">
        <v>150</v>
      </c>
      <c r="H13" s="301"/>
    </row>
    <row r="14" spans="1:8" ht="15.75" x14ac:dyDescent="0.25">
      <c r="A14" s="304" t="s">
        <v>74</v>
      </c>
      <c r="B14" s="39">
        <v>111038</v>
      </c>
      <c r="C14" s="92">
        <v>100</v>
      </c>
      <c r="D14" s="321">
        <v>100</v>
      </c>
      <c r="E14" s="282">
        <v>100</v>
      </c>
      <c r="F14" s="282">
        <v>100</v>
      </c>
      <c r="G14" s="480">
        <v>100</v>
      </c>
      <c r="H14" s="301"/>
    </row>
    <row r="15" spans="1:8" ht="15.75" x14ac:dyDescent="0.25">
      <c r="A15" s="304" t="s">
        <v>198</v>
      </c>
      <c r="B15" s="39">
        <v>111002</v>
      </c>
      <c r="C15" s="92">
        <v>100</v>
      </c>
      <c r="D15" s="321">
        <v>100</v>
      </c>
      <c r="E15" s="282">
        <v>100</v>
      </c>
      <c r="F15" s="282">
        <v>100</v>
      </c>
      <c r="G15" s="480">
        <v>100</v>
      </c>
      <c r="H15" s="301"/>
    </row>
    <row r="16" spans="1:8" ht="15.75" x14ac:dyDescent="0.25">
      <c r="A16" s="93" t="s">
        <v>151</v>
      </c>
      <c r="B16" s="39">
        <v>111020</v>
      </c>
      <c r="C16" s="92">
        <v>750</v>
      </c>
      <c r="D16" s="321">
        <v>750</v>
      </c>
      <c r="E16" s="282">
        <v>750</v>
      </c>
      <c r="F16" s="282">
        <v>750</v>
      </c>
      <c r="G16" s="480">
        <v>750</v>
      </c>
      <c r="H16" s="301"/>
    </row>
    <row r="17" spans="1:8" ht="15.75" x14ac:dyDescent="0.25">
      <c r="A17" s="93" t="s">
        <v>95</v>
      </c>
      <c r="B17" s="39">
        <v>111021</v>
      </c>
      <c r="C17" s="92">
        <v>200</v>
      </c>
      <c r="D17" s="321">
        <v>200</v>
      </c>
      <c r="E17" s="282">
        <v>200</v>
      </c>
      <c r="F17" s="282">
        <v>200</v>
      </c>
      <c r="G17" s="480">
        <v>200</v>
      </c>
      <c r="H17" s="301"/>
    </row>
    <row r="18" spans="1:8" ht="15.75" x14ac:dyDescent="0.25">
      <c r="A18" s="93" t="s">
        <v>94</v>
      </c>
      <c r="B18" s="39">
        <v>111022</v>
      </c>
      <c r="C18" s="92">
        <v>200</v>
      </c>
      <c r="D18" s="321">
        <v>200</v>
      </c>
      <c r="E18" s="282">
        <v>200</v>
      </c>
      <c r="F18" s="282">
        <v>200</v>
      </c>
      <c r="G18" s="480">
        <v>200</v>
      </c>
      <c r="H18" s="301"/>
    </row>
    <row r="19" spans="1:8" ht="15.75" x14ac:dyDescent="0.25">
      <c r="A19" s="93" t="s">
        <v>171</v>
      </c>
      <c r="B19" s="39">
        <v>111027</v>
      </c>
      <c r="C19" s="92">
        <v>150</v>
      </c>
      <c r="D19" s="321">
        <v>150</v>
      </c>
      <c r="E19" s="282"/>
      <c r="F19" s="282"/>
      <c r="G19" s="480"/>
    </row>
    <row r="20" spans="1:8" ht="15.75" x14ac:dyDescent="0.25">
      <c r="A20" s="93" t="s">
        <v>144</v>
      </c>
      <c r="B20" s="39">
        <v>111040</v>
      </c>
      <c r="C20" s="92">
        <v>150</v>
      </c>
      <c r="D20" s="321">
        <v>150</v>
      </c>
      <c r="E20" s="282">
        <v>150</v>
      </c>
      <c r="F20" s="282">
        <v>150</v>
      </c>
      <c r="G20" s="480">
        <v>150</v>
      </c>
    </row>
    <row r="21" spans="1:8" ht="15.75" x14ac:dyDescent="0.25">
      <c r="A21" s="93" t="s">
        <v>1</v>
      </c>
      <c r="B21" s="39">
        <v>1122</v>
      </c>
      <c r="C21" s="92">
        <v>3565</v>
      </c>
      <c r="D21" s="321"/>
      <c r="E21" s="282"/>
      <c r="F21" s="282"/>
      <c r="G21" s="480"/>
    </row>
    <row r="22" spans="1:8" ht="15.75" x14ac:dyDescent="0.25">
      <c r="A22" s="93" t="s">
        <v>2</v>
      </c>
      <c r="B22" s="39">
        <v>1120</v>
      </c>
      <c r="C22" s="92">
        <v>3000</v>
      </c>
      <c r="D22" s="502">
        <v>3500</v>
      </c>
      <c r="E22" s="480">
        <v>3500</v>
      </c>
      <c r="F22" s="480">
        <v>3500</v>
      </c>
      <c r="G22" s="480">
        <v>3500</v>
      </c>
    </row>
    <row r="23" spans="1:8" ht="15.75" x14ac:dyDescent="0.25">
      <c r="A23" s="93" t="s">
        <v>180</v>
      </c>
      <c r="B23" s="39">
        <v>111008</v>
      </c>
      <c r="C23" s="92">
        <v>250</v>
      </c>
      <c r="D23" s="321">
        <v>250</v>
      </c>
      <c r="E23" s="282">
        <v>250</v>
      </c>
      <c r="F23" s="282">
        <v>250</v>
      </c>
      <c r="G23" s="480">
        <v>250</v>
      </c>
    </row>
    <row r="24" spans="1:8" ht="15.75" x14ac:dyDescent="0.25">
      <c r="A24" s="93" t="s">
        <v>181</v>
      </c>
      <c r="B24" s="39">
        <v>111012</v>
      </c>
      <c r="C24" s="92">
        <v>500</v>
      </c>
      <c r="D24" s="321">
        <v>250</v>
      </c>
      <c r="E24" s="282">
        <v>250</v>
      </c>
      <c r="F24" s="282">
        <v>250</v>
      </c>
      <c r="G24" s="480">
        <v>250</v>
      </c>
    </row>
    <row r="25" spans="1:8" ht="15.75" x14ac:dyDescent="0.25">
      <c r="A25" s="93" t="s">
        <v>197</v>
      </c>
      <c r="B25" s="39">
        <v>111034</v>
      </c>
      <c r="C25" s="92"/>
      <c r="D25" s="321">
        <v>150</v>
      </c>
      <c r="E25" s="282"/>
      <c r="F25" s="282"/>
      <c r="G25" s="480"/>
    </row>
    <row r="26" spans="1:8" ht="15.75" x14ac:dyDescent="0.25">
      <c r="A26" s="93" t="s">
        <v>198</v>
      </c>
      <c r="B26" s="39">
        <v>111035</v>
      </c>
      <c r="C26" s="92">
        <v>2500</v>
      </c>
      <c r="D26" s="387">
        <v>2500</v>
      </c>
      <c r="E26" s="351">
        <v>2500</v>
      </c>
      <c r="F26" s="282">
        <v>2500</v>
      </c>
      <c r="G26" s="480">
        <v>2500</v>
      </c>
    </row>
    <row r="27" spans="1:8" s="451" customFormat="1" ht="15.75" x14ac:dyDescent="0.25">
      <c r="A27" s="93" t="s">
        <v>365</v>
      </c>
      <c r="B27" s="39">
        <v>111008</v>
      </c>
      <c r="C27" s="92"/>
      <c r="D27" s="503">
        <v>250</v>
      </c>
      <c r="E27" s="504">
        <v>250</v>
      </c>
      <c r="F27" s="480">
        <v>250</v>
      </c>
      <c r="G27" s="480">
        <v>250</v>
      </c>
    </row>
    <row r="28" spans="1:8" s="451" customFormat="1" ht="15.75" x14ac:dyDescent="0.25">
      <c r="A28" s="93" t="s">
        <v>366</v>
      </c>
      <c r="B28" s="39">
        <v>111046</v>
      </c>
      <c r="C28" s="92"/>
      <c r="D28" s="503">
        <v>300</v>
      </c>
      <c r="E28" s="504"/>
      <c r="F28" s="480"/>
      <c r="G28" s="480"/>
    </row>
    <row r="29" spans="1:8" s="451" customFormat="1" ht="15.75" x14ac:dyDescent="0.25">
      <c r="A29" s="93" t="s">
        <v>364</v>
      </c>
      <c r="B29" s="39">
        <v>111020</v>
      </c>
      <c r="C29" s="92"/>
      <c r="D29" s="503">
        <v>400</v>
      </c>
      <c r="E29" s="504">
        <v>400</v>
      </c>
      <c r="F29" s="480">
        <v>400</v>
      </c>
      <c r="G29" s="480">
        <v>400</v>
      </c>
    </row>
    <row r="30" spans="1:8" s="451" customFormat="1" ht="15.75" x14ac:dyDescent="0.25">
      <c r="A30" s="304" t="s">
        <v>367</v>
      </c>
      <c r="B30" s="39">
        <v>111045</v>
      </c>
      <c r="C30" s="92"/>
      <c r="D30" s="503">
        <v>400</v>
      </c>
      <c r="E30" s="504"/>
      <c r="F30" s="480"/>
      <c r="G30" s="457"/>
    </row>
    <row r="31" spans="1:8" ht="15.75" x14ac:dyDescent="0.25">
      <c r="A31" s="304"/>
      <c r="B31" s="39"/>
      <c r="C31" s="92"/>
      <c r="D31" s="387"/>
      <c r="E31" s="351"/>
      <c r="F31" s="282"/>
      <c r="G31" s="282"/>
    </row>
    <row r="32" spans="1:8" ht="15.75" x14ac:dyDescent="0.25">
      <c r="A32" s="304"/>
      <c r="B32" s="39"/>
      <c r="C32" s="92"/>
      <c r="D32" s="387"/>
      <c r="E32" s="351"/>
      <c r="F32" s="282"/>
      <c r="G32" s="282"/>
    </row>
    <row r="33" spans="1:7" ht="15.75" x14ac:dyDescent="0.25">
      <c r="A33" s="304"/>
      <c r="B33" s="39"/>
      <c r="C33" s="92"/>
      <c r="D33" s="387"/>
      <c r="E33" s="351"/>
      <c r="F33" s="282"/>
      <c r="G33" s="282"/>
    </row>
    <row r="34" spans="1:7" ht="15.75" x14ac:dyDescent="0.25">
      <c r="A34" s="304"/>
      <c r="B34" s="39"/>
      <c r="C34" s="92"/>
      <c r="D34" s="387"/>
      <c r="E34" s="351"/>
      <c r="F34" s="282"/>
      <c r="G34" s="282"/>
    </row>
    <row r="35" spans="1:7" ht="15.75" x14ac:dyDescent="0.25">
      <c r="A35" s="304"/>
      <c r="B35" s="39"/>
      <c r="C35" s="92"/>
      <c r="D35" s="387"/>
      <c r="E35" s="351"/>
      <c r="F35" s="282"/>
      <c r="G35" s="282"/>
    </row>
    <row r="36" spans="1:7" ht="15.75" x14ac:dyDescent="0.25">
      <c r="A36" s="304"/>
      <c r="B36" s="39"/>
      <c r="C36" s="92"/>
      <c r="D36" s="387"/>
      <c r="E36" s="351"/>
      <c r="F36" s="282"/>
      <c r="G36" s="282"/>
    </row>
    <row r="37" spans="1:7" ht="15.75" x14ac:dyDescent="0.25">
      <c r="A37" s="304"/>
      <c r="B37" s="39"/>
      <c r="C37" s="92"/>
      <c r="D37" s="387"/>
      <c r="E37" s="351"/>
      <c r="F37" s="282"/>
      <c r="G37" s="282"/>
    </row>
    <row r="38" spans="1:7" ht="15.75" x14ac:dyDescent="0.25">
      <c r="A38" s="304"/>
      <c r="B38" s="39"/>
      <c r="C38" s="92"/>
      <c r="D38" s="387"/>
      <c r="E38" s="351"/>
      <c r="F38" s="282"/>
      <c r="G38" s="282"/>
    </row>
    <row r="39" spans="1:7" ht="15.75" x14ac:dyDescent="0.25">
      <c r="A39" s="304"/>
      <c r="B39" s="39"/>
      <c r="C39" s="92"/>
      <c r="D39" s="387"/>
      <c r="E39" s="351"/>
      <c r="F39" s="282"/>
      <c r="G39" s="282"/>
    </row>
    <row r="40" spans="1:7" s="301" customFormat="1" ht="15.75" x14ac:dyDescent="0.25">
      <c r="A40" s="304"/>
      <c r="B40" s="39"/>
      <c r="C40" s="92"/>
      <c r="D40" s="387"/>
      <c r="E40" s="351"/>
      <c r="F40" s="282"/>
      <c r="G40" s="282"/>
    </row>
    <row r="41" spans="1:7" s="301" customFormat="1" ht="15.75" x14ac:dyDescent="0.25">
      <c r="A41" s="304"/>
      <c r="B41" s="39"/>
      <c r="C41" s="92"/>
      <c r="D41" s="387"/>
      <c r="E41" s="351"/>
      <c r="F41" s="282"/>
      <c r="G41" s="282"/>
    </row>
    <row r="42" spans="1:7" s="301" customFormat="1" ht="15.75" x14ac:dyDescent="0.25">
      <c r="A42" s="304"/>
      <c r="B42" s="39"/>
      <c r="C42" s="92"/>
      <c r="D42" s="387"/>
      <c r="E42" s="351"/>
      <c r="F42" s="282"/>
      <c r="G42" s="282"/>
    </row>
    <row r="43" spans="1:7" s="301" customFormat="1" ht="15.75" x14ac:dyDescent="0.25">
      <c r="A43" s="304"/>
      <c r="B43" s="39"/>
      <c r="C43" s="92"/>
      <c r="D43" s="387"/>
      <c r="E43" s="351"/>
      <c r="F43" s="282"/>
      <c r="G43" s="282"/>
    </row>
    <row r="44" spans="1:7" s="301" customFormat="1" ht="15.75" x14ac:dyDescent="0.25">
      <c r="A44" s="304"/>
      <c r="B44" s="39"/>
      <c r="C44" s="92"/>
      <c r="D44" s="387"/>
      <c r="E44" s="351"/>
      <c r="F44" s="282"/>
      <c r="G44" s="282"/>
    </row>
    <row r="45" spans="1:7" s="301" customFormat="1" ht="15.75" x14ac:dyDescent="0.25">
      <c r="A45" s="304"/>
      <c r="B45" s="39"/>
      <c r="C45" s="92"/>
      <c r="D45" s="387"/>
      <c r="E45" s="351"/>
      <c r="F45" s="423"/>
      <c r="G45" s="423"/>
    </row>
    <row r="46" spans="1:7" s="301" customFormat="1" ht="15.75" x14ac:dyDescent="0.25">
      <c r="A46" s="304"/>
      <c r="B46" s="39"/>
      <c r="C46" s="92"/>
      <c r="D46" s="387"/>
      <c r="E46" s="351"/>
      <c r="F46" s="423"/>
      <c r="G46" s="423"/>
    </row>
    <row r="47" spans="1:7" ht="15.75" x14ac:dyDescent="0.25">
      <c r="A47" s="304"/>
      <c r="B47" s="39"/>
      <c r="C47" s="92"/>
      <c r="D47" s="387"/>
      <c r="E47" s="351"/>
      <c r="F47" s="282"/>
      <c r="G47" s="282"/>
    </row>
    <row r="48" spans="1:7" ht="15.75" x14ac:dyDescent="0.25">
      <c r="A48" s="304"/>
      <c r="B48" s="39"/>
      <c r="C48" s="92"/>
      <c r="D48" s="387"/>
      <c r="E48" s="351"/>
      <c r="F48" s="282"/>
      <c r="G48" s="282"/>
    </row>
    <row r="49" spans="1:7" s="301" customFormat="1" ht="15.75" x14ac:dyDescent="0.25">
      <c r="A49" s="304"/>
      <c r="B49" s="39"/>
      <c r="C49" s="92"/>
      <c r="D49" s="387"/>
      <c r="E49" s="351"/>
      <c r="F49" s="423"/>
      <c r="G49" s="423"/>
    </row>
    <row r="50" spans="1:7" ht="15.75" x14ac:dyDescent="0.25">
      <c r="A50" s="304"/>
      <c r="B50" s="39"/>
      <c r="C50" s="92"/>
      <c r="D50" s="387"/>
      <c r="E50" s="351"/>
      <c r="F50" s="282"/>
      <c r="G50" s="282"/>
    </row>
    <row r="51" spans="1:7" ht="15.75" x14ac:dyDescent="0.25">
      <c r="A51" s="304"/>
      <c r="B51" s="39"/>
      <c r="C51" s="92"/>
      <c r="D51" s="387"/>
      <c r="E51" s="351"/>
      <c r="F51" s="282"/>
      <c r="G51" s="282"/>
    </row>
    <row r="52" spans="1:7" ht="15.75" x14ac:dyDescent="0.25">
      <c r="A52" s="304"/>
      <c r="B52" s="39"/>
      <c r="C52" s="92"/>
      <c r="D52" s="387"/>
      <c r="E52" s="351"/>
      <c r="F52" s="282"/>
      <c r="G52" s="282"/>
    </row>
    <row r="53" spans="1:7" ht="15.75" x14ac:dyDescent="0.25">
      <c r="A53" s="304"/>
      <c r="B53" s="39"/>
      <c r="C53" s="92"/>
      <c r="D53" s="387"/>
      <c r="E53" s="351"/>
      <c r="F53" s="282"/>
      <c r="G53" s="282"/>
    </row>
    <row r="54" spans="1:7" ht="15.75" x14ac:dyDescent="0.25">
      <c r="A54" s="304"/>
      <c r="B54" s="39"/>
      <c r="C54" s="92"/>
      <c r="D54" s="387"/>
      <c r="E54" s="351"/>
      <c r="F54" s="282"/>
      <c r="G54" s="282"/>
    </row>
    <row r="55" spans="1:7" ht="15.75" x14ac:dyDescent="0.25">
      <c r="A55" s="304"/>
      <c r="B55" s="39"/>
      <c r="C55" s="92"/>
      <c r="D55" s="387"/>
      <c r="E55" s="351"/>
      <c r="F55" s="282"/>
      <c r="G55" s="282"/>
    </row>
    <row r="56" spans="1:7" ht="15.75" x14ac:dyDescent="0.25">
      <c r="A56" s="96"/>
      <c r="B56" s="97"/>
      <c r="C56" s="98"/>
      <c r="D56" s="367"/>
      <c r="E56" s="368"/>
      <c r="F56" s="368"/>
      <c r="G56" s="369"/>
    </row>
    <row r="57" spans="1:7" ht="15.75" x14ac:dyDescent="0.25">
      <c r="A57" s="60"/>
      <c r="B57" s="302"/>
      <c r="C57" s="98"/>
      <c r="D57" s="367"/>
      <c r="E57" s="368"/>
      <c r="F57" s="368"/>
      <c r="G57" s="369"/>
    </row>
    <row r="58" spans="1:7" ht="15.75" x14ac:dyDescent="0.25">
      <c r="A58" s="406" t="s">
        <v>48</v>
      </c>
      <c r="B58" s="407"/>
      <c r="C58" s="408">
        <f>+SUM(C7:C57)</f>
        <v>14315</v>
      </c>
      <c r="D58" s="410">
        <f>SUM(D7:D57)</f>
        <v>12500</v>
      </c>
      <c r="E58" s="411">
        <f>SUM(E7:E57)</f>
        <v>11750</v>
      </c>
      <c r="F58" s="411">
        <f>SUM(F7:F57)</f>
        <v>11000</v>
      </c>
      <c r="G58" s="409">
        <f>SUM(G7:G57)</f>
        <v>11000</v>
      </c>
    </row>
  </sheetData>
  <phoneticPr fontId="0" type="noConversion"/>
  <pageMargins left="0.78740157480314965" right="0.78740157480314965" top="0.59055118110236227" bottom="0.78740157480314965" header="0.51181102362204722" footer="0.51181102362204722"/>
  <pageSetup paperSize="9" scale="78" firstPageNumber="0" fitToHeight="0" orientation="portrait" r:id="rId1"/>
  <headerFooter alignWithMargins="0"/>
  <ignoredErrors>
    <ignoredError sqref="C58:G5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8"/>
  <sheetViews>
    <sheetView zoomScaleNormal="100" zoomScalePageLayoutView="130" workbookViewId="0">
      <selection activeCell="D7" sqref="D7"/>
    </sheetView>
  </sheetViews>
  <sheetFormatPr baseColWidth="10" defaultColWidth="9.85546875" defaultRowHeight="12.75" x14ac:dyDescent="0.2"/>
  <cols>
    <col min="1" max="1" width="41.7109375" style="1" customWidth="1"/>
    <col min="2" max="2" width="11.42578125" style="75" customWidth="1"/>
    <col min="3" max="3" width="11.140625" style="3" customWidth="1"/>
    <col min="4" max="7" width="11.7109375" style="3" customWidth="1"/>
    <col min="8" max="16384" width="9.85546875" style="1"/>
  </cols>
  <sheetData>
    <row r="1" spans="1:7" ht="15" x14ac:dyDescent="0.2">
      <c r="G1" s="5"/>
    </row>
    <row r="2" spans="1:7" ht="25.5" x14ac:dyDescent="0.35">
      <c r="A2" s="124" t="s">
        <v>38</v>
      </c>
      <c r="B2" s="77"/>
      <c r="C2" s="7"/>
      <c r="D2" s="7"/>
      <c r="E2" s="7"/>
      <c r="F2" s="8"/>
      <c r="G2" s="9" t="s">
        <v>7</v>
      </c>
    </row>
    <row r="3" spans="1:7" ht="18" x14ac:dyDescent="0.25">
      <c r="A3" s="10"/>
      <c r="B3" s="78"/>
      <c r="C3" s="12"/>
      <c r="D3" s="12"/>
      <c r="E3" s="12"/>
      <c r="F3" s="12"/>
      <c r="G3" s="12"/>
    </row>
    <row r="4" spans="1:7" ht="22.5" x14ac:dyDescent="0.3">
      <c r="A4" s="13"/>
      <c r="B4" s="79"/>
      <c r="C4" s="125" t="s">
        <v>8</v>
      </c>
      <c r="D4" s="126"/>
      <c r="E4" s="17" t="s">
        <v>9</v>
      </c>
      <c r="F4" s="18"/>
      <c r="G4" s="19"/>
    </row>
    <row r="5" spans="1:7" ht="18.75" x14ac:dyDescent="0.3">
      <c r="A5" s="20"/>
      <c r="B5" s="21"/>
      <c r="C5" s="127" t="s">
        <v>11</v>
      </c>
      <c r="D5" s="128" t="s">
        <v>12</v>
      </c>
      <c r="E5" s="24"/>
      <c r="F5" s="25"/>
      <c r="G5" s="26"/>
    </row>
    <row r="6" spans="1:7" ht="20.25" x14ac:dyDescent="0.3">
      <c r="A6" s="27" t="s">
        <v>56</v>
      </c>
      <c r="B6" s="28" t="s">
        <v>57</v>
      </c>
      <c r="C6" s="82">
        <v>2018</v>
      </c>
      <c r="D6" s="440">
        <v>2019</v>
      </c>
      <c r="E6" s="31">
        <v>2020</v>
      </c>
      <c r="F6" s="32">
        <v>2021</v>
      </c>
      <c r="G6" s="32">
        <v>2022</v>
      </c>
    </row>
    <row r="7" spans="1:7" ht="15.75" x14ac:dyDescent="0.25">
      <c r="A7" s="65" t="s">
        <v>161</v>
      </c>
      <c r="B7" s="49">
        <v>1585</v>
      </c>
      <c r="C7" s="35"/>
      <c r="D7" s="58">
        <v>27500</v>
      </c>
      <c r="E7" s="438"/>
      <c r="F7" s="37"/>
      <c r="G7" s="59"/>
    </row>
    <row r="8" spans="1:7" ht="15.75" x14ac:dyDescent="0.25">
      <c r="A8" s="304" t="s">
        <v>179</v>
      </c>
      <c r="B8" s="39">
        <v>1577</v>
      </c>
      <c r="C8" s="92">
        <v>1000</v>
      </c>
      <c r="D8" s="133"/>
      <c r="E8" s="66"/>
      <c r="F8" s="59"/>
      <c r="G8" s="59"/>
    </row>
    <row r="9" spans="1:7" ht="15.75" x14ac:dyDescent="0.25">
      <c r="A9" s="304"/>
      <c r="B9" s="39"/>
      <c r="C9" s="92"/>
      <c r="D9" s="133"/>
      <c r="E9" s="66"/>
      <c r="F9" s="59"/>
      <c r="G9" s="59"/>
    </row>
    <row r="10" spans="1:7" ht="15.75" x14ac:dyDescent="0.25">
      <c r="A10" s="304"/>
      <c r="B10" s="39"/>
      <c r="C10" s="92"/>
      <c r="D10" s="133"/>
      <c r="E10" s="66"/>
      <c r="F10" s="59"/>
      <c r="G10" s="59"/>
    </row>
    <row r="11" spans="1:7" ht="15.75" x14ac:dyDescent="0.25">
      <c r="A11" s="304"/>
      <c r="B11" s="39"/>
      <c r="C11" s="92"/>
      <c r="D11" s="133"/>
      <c r="E11" s="66"/>
      <c r="F11" s="59"/>
      <c r="G11" s="59"/>
    </row>
    <row r="12" spans="1:7" s="301" customFormat="1" ht="15.75" x14ac:dyDescent="0.25">
      <c r="A12" s="304"/>
      <c r="B12" s="39"/>
      <c r="C12" s="92"/>
      <c r="D12" s="133"/>
      <c r="E12" s="66"/>
      <c r="F12" s="59"/>
      <c r="G12" s="59"/>
    </row>
    <row r="13" spans="1:7" s="301" customFormat="1" ht="15.75" x14ac:dyDescent="0.25">
      <c r="A13" s="304"/>
      <c r="B13" s="39"/>
      <c r="C13" s="92"/>
      <c r="D13" s="133"/>
      <c r="E13" s="66"/>
      <c r="F13" s="59"/>
      <c r="G13" s="59"/>
    </row>
    <row r="14" spans="1:7" ht="15.75" x14ac:dyDescent="0.25">
      <c r="A14" s="304"/>
      <c r="B14" s="39"/>
      <c r="C14" s="92"/>
      <c r="D14" s="133"/>
      <c r="E14" s="66"/>
      <c r="F14" s="59"/>
      <c r="G14" s="59"/>
    </row>
    <row r="15" spans="1:7" ht="15.75" x14ac:dyDescent="0.25">
      <c r="A15" s="304"/>
      <c r="B15" s="39"/>
      <c r="C15" s="92"/>
      <c r="D15" s="133"/>
      <c r="E15" s="66"/>
      <c r="F15" s="59"/>
      <c r="G15" s="59"/>
    </row>
    <row r="16" spans="1:7" ht="15.75" x14ac:dyDescent="0.25">
      <c r="A16" s="65"/>
      <c r="B16" s="49"/>
      <c r="C16" s="116"/>
      <c r="D16" s="134"/>
      <c r="E16" s="56"/>
      <c r="F16" s="54"/>
      <c r="G16" s="54"/>
    </row>
    <row r="17" spans="1:7" ht="15.75" x14ac:dyDescent="0.25">
      <c r="A17" s="65"/>
      <c r="B17" s="49"/>
      <c r="C17" s="116"/>
      <c r="D17" s="134"/>
      <c r="E17" s="56"/>
      <c r="F17" s="54"/>
      <c r="G17" s="54"/>
    </row>
    <row r="18" spans="1:7" ht="15.75" x14ac:dyDescent="0.25">
      <c r="A18" s="65"/>
      <c r="B18" s="49"/>
      <c r="C18" s="116"/>
      <c r="D18" s="134"/>
      <c r="E18" s="56"/>
      <c r="F18" s="54"/>
      <c r="G18" s="54"/>
    </row>
    <row r="19" spans="1:7" ht="15.75" x14ac:dyDescent="0.25">
      <c r="A19" s="65"/>
      <c r="B19" s="49"/>
      <c r="C19" s="116"/>
      <c r="D19" s="134"/>
      <c r="E19" s="56"/>
      <c r="F19" s="54"/>
      <c r="G19" s="54"/>
    </row>
    <row r="20" spans="1:7" ht="15.75" x14ac:dyDescent="0.25">
      <c r="A20" s="65"/>
      <c r="B20" s="49"/>
      <c r="C20" s="116"/>
      <c r="D20" s="134"/>
      <c r="E20" s="56"/>
      <c r="F20" s="54"/>
      <c r="G20" s="54"/>
    </row>
    <row r="21" spans="1:7" ht="15.75" x14ac:dyDescent="0.25">
      <c r="A21" s="65"/>
      <c r="B21" s="49"/>
      <c r="C21" s="116"/>
      <c r="D21" s="134"/>
      <c r="E21" s="56"/>
      <c r="F21" s="54"/>
      <c r="G21" s="54"/>
    </row>
    <row r="22" spans="1:7" ht="15.75" x14ac:dyDescent="0.25">
      <c r="A22" s="65"/>
      <c r="B22" s="49"/>
      <c r="C22" s="116"/>
      <c r="D22" s="134"/>
      <c r="E22" s="56"/>
      <c r="F22" s="54"/>
      <c r="G22" s="54"/>
    </row>
    <row r="23" spans="1:7" ht="15.75" x14ac:dyDescent="0.25">
      <c r="A23" s="65"/>
      <c r="B23" s="49"/>
      <c r="C23" s="116"/>
      <c r="D23" s="134"/>
      <c r="E23" s="56"/>
      <c r="F23" s="54"/>
      <c r="G23" s="54"/>
    </row>
    <row r="24" spans="1:7" ht="15.75" x14ac:dyDescent="0.25">
      <c r="A24" s="65"/>
      <c r="B24" s="49"/>
      <c r="C24" s="116"/>
      <c r="D24" s="134"/>
      <c r="E24" s="56"/>
      <c r="F24" s="54"/>
      <c r="G24" s="54"/>
    </row>
    <row r="25" spans="1:7" ht="15.75" x14ac:dyDescent="0.25">
      <c r="A25" s="65"/>
      <c r="B25" s="49"/>
      <c r="C25" s="116"/>
      <c r="D25" s="134"/>
      <c r="E25" s="56"/>
      <c r="F25" s="54"/>
      <c r="G25" s="54"/>
    </row>
    <row r="26" spans="1:7" ht="15.75" x14ac:dyDescent="0.25">
      <c r="A26" s="65"/>
      <c r="B26" s="49"/>
      <c r="C26" s="116"/>
      <c r="D26" s="134"/>
      <c r="E26" s="56"/>
      <c r="F26" s="54"/>
      <c r="G26" s="54"/>
    </row>
    <row r="27" spans="1:7" ht="15.75" x14ac:dyDescent="0.25">
      <c r="A27" s="65"/>
      <c r="B27" s="49"/>
      <c r="C27" s="116"/>
      <c r="D27" s="134"/>
      <c r="E27" s="56"/>
      <c r="F27" s="54"/>
      <c r="G27" s="54"/>
    </row>
    <row r="28" spans="1:7" ht="15.75" x14ac:dyDescent="0.25">
      <c r="A28" s="65"/>
      <c r="B28" s="49"/>
      <c r="C28" s="116"/>
      <c r="D28" s="134"/>
      <c r="E28" s="56"/>
      <c r="F28" s="54"/>
      <c r="G28" s="54"/>
    </row>
    <row r="29" spans="1:7" ht="15.75" x14ac:dyDescent="0.25">
      <c r="A29" s="65"/>
      <c r="B29" s="49"/>
      <c r="C29" s="116"/>
      <c r="D29" s="134"/>
      <c r="E29" s="56"/>
      <c r="F29" s="54"/>
      <c r="G29" s="54"/>
    </row>
    <row r="30" spans="1:7" ht="15.75" x14ac:dyDescent="0.25">
      <c r="A30" s="65"/>
      <c r="B30" s="49"/>
      <c r="C30" s="116"/>
      <c r="D30" s="134"/>
      <c r="E30" s="56"/>
      <c r="F30" s="54"/>
      <c r="G30" s="54"/>
    </row>
    <row r="31" spans="1:7" ht="15.75" x14ac:dyDescent="0.25">
      <c r="A31" s="65"/>
      <c r="B31" s="49"/>
      <c r="C31" s="116"/>
      <c r="D31" s="134"/>
      <c r="E31" s="56"/>
      <c r="F31" s="54"/>
      <c r="G31" s="54"/>
    </row>
    <row r="32" spans="1:7" ht="15.75" x14ac:dyDescent="0.25">
      <c r="A32" s="65"/>
      <c r="B32" s="49"/>
      <c r="C32" s="116"/>
      <c r="D32" s="134"/>
      <c r="E32" s="56"/>
      <c r="F32" s="54"/>
      <c r="G32" s="54"/>
    </row>
    <row r="33" spans="1:7" s="301" customFormat="1" ht="15.75" x14ac:dyDescent="0.25">
      <c r="A33" s="65"/>
      <c r="B33" s="49"/>
      <c r="C33" s="116"/>
      <c r="D33" s="134"/>
      <c r="E33" s="56"/>
      <c r="F33" s="54"/>
      <c r="G33" s="54"/>
    </row>
    <row r="34" spans="1:7" s="301" customFormat="1" ht="15.75" x14ac:dyDescent="0.25">
      <c r="A34" s="65"/>
      <c r="B34" s="49"/>
      <c r="C34" s="116"/>
      <c r="D34" s="134"/>
      <c r="E34" s="56"/>
      <c r="F34" s="54"/>
      <c r="G34" s="54"/>
    </row>
    <row r="35" spans="1:7" s="301" customFormat="1" ht="15.75" x14ac:dyDescent="0.25">
      <c r="A35" s="65"/>
      <c r="B35" s="49"/>
      <c r="C35" s="116"/>
      <c r="D35" s="134"/>
      <c r="E35" s="56"/>
      <c r="F35" s="54"/>
      <c r="G35" s="54"/>
    </row>
    <row r="36" spans="1:7" ht="15.75" x14ac:dyDescent="0.25">
      <c r="A36" s="65"/>
      <c r="B36" s="49"/>
      <c r="C36" s="116"/>
      <c r="D36" s="134"/>
      <c r="E36" s="56"/>
      <c r="F36" s="54"/>
      <c r="G36" s="54"/>
    </row>
    <row r="37" spans="1:7" ht="15.75" x14ac:dyDescent="0.25">
      <c r="A37" s="65"/>
      <c r="B37" s="49"/>
      <c r="C37" s="116"/>
      <c r="D37" s="134"/>
      <c r="E37" s="56"/>
      <c r="F37" s="54"/>
      <c r="G37" s="54"/>
    </row>
    <row r="38" spans="1:7" ht="15.75" x14ac:dyDescent="0.25">
      <c r="A38" s="65"/>
      <c r="B38" s="49"/>
      <c r="C38" s="116"/>
      <c r="D38" s="134"/>
      <c r="E38" s="56"/>
      <c r="F38" s="54"/>
      <c r="G38" s="54"/>
    </row>
    <row r="39" spans="1:7" ht="15.75" x14ac:dyDescent="0.25">
      <c r="A39" s="65"/>
      <c r="B39" s="49"/>
      <c r="C39" s="116"/>
      <c r="D39" s="134"/>
      <c r="E39" s="56"/>
      <c r="F39" s="54"/>
      <c r="G39" s="54"/>
    </row>
    <row r="40" spans="1:7" ht="15.75" x14ac:dyDescent="0.25">
      <c r="A40" s="65"/>
      <c r="B40" s="49"/>
      <c r="C40" s="116"/>
      <c r="D40" s="134"/>
      <c r="E40" s="56"/>
      <c r="F40" s="54"/>
      <c r="G40" s="54"/>
    </row>
    <row r="41" spans="1:7" ht="15.75" x14ac:dyDescent="0.25">
      <c r="A41" s="65"/>
      <c r="B41" s="49"/>
      <c r="C41" s="116"/>
      <c r="D41" s="134"/>
      <c r="E41" s="56"/>
      <c r="F41" s="54"/>
      <c r="G41" s="54"/>
    </row>
    <row r="42" spans="1:7" ht="15.75" x14ac:dyDescent="0.25">
      <c r="A42" s="65"/>
      <c r="B42" s="49"/>
      <c r="C42" s="116"/>
      <c r="D42" s="134"/>
      <c r="E42" s="56"/>
      <c r="F42" s="54"/>
      <c r="G42" s="54"/>
    </row>
    <row r="43" spans="1:7" ht="15.75" x14ac:dyDescent="0.25">
      <c r="A43" s="65"/>
      <c r="B43" s="49"/>
      <c r="C43" s="116"/>
      <c r="D43" s="134"/>
      <c r="E43" s="56"/>
      <c r="F43" s="54"/>
      <c r="G43" s="54"/>
    </row>
    <row r="44" spans="1:7" ht="15.75" x14ac:dyDescent="0.25">
      <c r="A44" s="65"/>
      <c r="B44" s="49"/>
      <c r="C44" s="116"/>
      <c r="D44" s="134"/>
      <c r="E44" s="56"/>
      <c r="F44" s="54"/>
      <c r="G44" s="54"/>
    </row>
    <row r="45" spans="1:7" ht="15.75" x14ac:dyDescent="0.25">
      <c r="A45" s="65"/>
      <c r="B45" s="49"/>
      <c r="C45" s="116"/>
      <c r="D45" s="134"/>
      <c r="E45" s="56"/>
      <c r="F45" s="54"/>
      <c r="G45" s="54"/>
    </row>
    <row r="46" spans="1:7" ht="15.75" x14ac:dyDescent="0.25">
      <c r="A46" s="304"/>
      <c r="B46" s="39"/>
      <c r="C46" s="92"/>
      <c r="D46" s="133"/>
      <c r="E46" s="66"/>
      <c r="F46" s="59"/>
      <c r="G46" s="59"/>
    </row>
    <row r="47" spans="1:7" ht="15.75" x14ac:dyDescent="0.25">
      <c r="A47" s="304"/>
      <c r="B47" s="39"/>
      <c r="C47" s="92"/>
      <c r="D47" s="133"/>
      <c r="E47" s="66"/>
      <c r="F47" s="59"/>
      <c r="G47" s="59"/>
    </row>
    <row r="48" spans="1:7" ht="15.75" x14ac:dyDescent="0.25">
      <c r="A48" s="304"/>
      <c r="B48" s="39"/>
      <c r="C48" s="92"/>
      <c r="D48" s="133"/>
      <c r="E48" s="66"/>
      <c r="F48" s="59"/>
      <c r="G48" s="59"/>
    </row>
    <row r="49" spans="1:7" ht="15.75" x14ac:dyDescent="0.25">
      <c r="A49" s="304"/>
      <c r="B49" s="39"/>
      <c r="C49" s="92"/>
      <c r="D49" s="133"/>
      <c r="E49" s="66"/>
      <c r="F49" s="59"/>
      <c r="G49" s="59"/>
    </row>
    <row r="50" spans="1:7" ht="15.75" x14ac:dyDescent="0.25">
      <c r="A50" s="304"/>
      <c r="B50" s="39"/>
      <c r="C50" s="92"/>
      <c r="D50" s="133"/>
      <c r="E50" s="66"/>
      <c r="F50" s="59"/>
      <c r="G50" s="59"/>
    </row>
    <row r="51" spans="1:7" ht="15.75" x14ac:dyDescent="0.25">
      <c r="A51" s="304"/>
      <c r="B51" s="39"/>
      <c r="C51" s="92"/>
      <c r="D51" s="133"/>
      <c r="E51" s="66"/>
      <c r="F51" s="59"/>
      <c r="G51" s="59"/>
    </row>
    <row r="52" spans="1:7" ht="15.75" x14ac:dyDescent="0.25">
      <c r="A52" s="304"/>
      <c r="B52" s="39"/>
      <c r="C52" s="92"/>
      <c r="D52" s="133"/>
      <c r="E52" s="66"/>
      <c r="F52" s="59"/>
      <c r="G52" s="59"/>
    </row>
    <row r="53" spans="1:7" ht="15.75" x14ac:dyDescent="0.25">
      <c r="A53" s="304"/>
      <c r="B53" s="39"/>
      <c r="C53" s="92"/>
      <c r="D53" s="133"/>
      <c r="E53" s="66"/>
      <c r="F53" s="59"/>
      <c r="G53" s="59"/>
    </row>
    <row r="54" spans="1:7" ht="15.75" x14ac:dyDescent="0.25">
      <c r="A54" s="304"/>
      <c r="B54" s="39"/>
      <c r="C54" s="92"/>
      <c r="D54" s="133"/>
      <c r="E54" s="66"/>
      <c r="F54" s="59"/>
      <c r="G54" s="59"/>
    </row>
    <row r="55" spans="1:7" ht="15.75" x14ac:dyDescent="0.25">
      <c r="A55" s="304"/>
      <c r="B55" s="39"/>
      <c r="C55" s="92"/>
      <c r="D55" s="133"/>
      <c r="E55" s="66"/>
      <c r="F55" s="59"/>
      <c r="G55" s="59"/>
    </row>
    <row r="56" spans="1:7" ht="15.75" x14ac:dyDescent="0.25">
      <c r="A56" s="96"/>
      <c r="B56" s="97"/>
      <c r="C56" s="98"/>
      <c r="D56" s="121"/>
      <c r="E56" s="61"/>
      <c r="F56" s="61"/>
      <c r="G56" s="100"/>
    </row>
    <row r="57" spans="1:7" ht="16.5" thickBot="1" x14ac:dyDescent="0.3">
      <c r="A57" s="60"/>
      <c r="B57" s="302"/>
      <c r="C57" s="98"/>
      <c r="D57" s="121"/>
      <c r="E57" s="61"/>
      <c r="F57" s="61"/>
      <c r="G57" s="100"/>
    </row>
    <row r="58" spans="1:7" ht="16.5" thickBot="1" x14ac:dyDescent="0.3">
      <c r="A58" s="406" t="s">
        <v>48</v>
      </c>
      <c r="B58" s="407"/>
      <c r="C58" s="408">
        <f>SUM(C7:C57)</f>
        <v>1000</v>
      </c>
      <c r="D58" s="410">
        <f>SUM(D7:D57)</f>
        <v>27500</v>
      </c>
      <c r="E58" s="411">
        <f>SUM(E7:E57)</f>
        <v>0</v>
      </c>
      <c r="F58" s="411">
        <f>SUM(F7:F57)</f>
        <v>0</v>
      </c>
      <c r="G58" s="409">
        <f>SUM(G7:G57)</f>
        <v>0</v>
      </c>
    </row>
  </sheetData>
  <phoneticPr fontId="0" type="noConversion"/>
  <pageMargins left="0.78740157480314965" right="0.78740157480314965" top="0.59055118110236227" bottom="0.78740157480314965" header="0.51181102362204722" footer="0.51181102362204722"/>
  <pageSetup paperSize="9" scale="78" firstPageNumber="0" fitToHeight="0" orientation="portrait" r:id="rId1"/>
  <headerFooter alignWithMargins="0"/>
  <ignoredErrors>
    <ignoredError sqref="C58:G58" formulaRange="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58"/>
  <sheetViews>
    <sheetView topLeftCell="A37" zoomScaleNormal="100" zoomScalePageLayoutView="140" workbookViewId="0">
      <selection activeCell="I62" sqref="I62"/>
    </sheetView>
  </sheetViews>
  <sheetFormatPr baseColWidth="10" defaultColWidth="9.85546875" defaultRowHeight="12.75" x14ac:dyDescent="0.2"/>
  <cols>
    <col min="1" max="1" width="41.7109375" style="1" customWidth="1"/>
    <col min="2" max="2" width="12.140625" style="75" customWidth="1"/>
    <col min="3" max="3" width="11.140625" style="3" customWidth="1"/>
    <col min="4" max="7" width="11.7109375" style="3" customWidth="1"/>
    <col min="8" max="16384" width="9.85546875" style="1"/>
  </cols>
  <sheetData>
    <row r="1" spans="1:7" ht="15" x14ac:dyDescent="0.2">
      <c r="G1" s="5"/>
    </row>
    <row r="2" spans="1:7" ht="25.5" x14ac:dyDescent="0.35">
      <c r="A2" s="124" t="s">
        <v>168</v>
      </c>
      <c r="B2" s="77"/>
      <c r="C2" s="7"/>
      <c r="D2" s="7"/>
      <c r="E2" s="7"/>
      <c r="F2" s="8"/>
      <c r="G2" s="9" t="s">
        <v>7</v>
      </c>
    </row>
    <row r="3" spans="1:7" ht="18" x14ac:dyDescent="0.25">
      <c r="A3" s="10"/>
      <c r="B3" s="78"/>
      <c r="C3" s="12"/>
      <c r="D3" s="12"/>
      <c r="E3" s="12"/>
      <c r="F3" s="12"/>
      <c r="G3" s="12"/>
    </row>
    <row r="4" spans="1:7" ht="22.5" x14ac:dyDescent="0.3">
      <c r="A4" s="13"/>
      <c r="B4" s="79"/>
      <c r="C4" s="125" t="s">
        <v>8</v>
      </c>
      <c r="D4" s="126"/>
      <c r="E4" s="17" t="s">
        <v>9</v>
      </c>
      <c r="F4" s="18"/>
      <c r="G4" s="19"/>
    </row>
    <row r="5" spans="1:7" ht="18.75" x14ac:dyDescent="0.3">
      <c r="A5" s="20"/>
      <c r="B5" s="21"/>
      <c r="C5" s="127" t="s">
        <v>11</v>
      </c>
      <c r="D5" s="128" t="s">
        <v>12</v>
      </c>
      <c r="E5" s="24"/>
      <c r="F5" s="25"/>
      <c r="G5" s="26"/>
    </row>
    <row r="6" spans="1:7" ht="20.25" x14ac:dyDescent="0.3">
      <c r="A6" s="27" t="s">
        <v>56</v>
      </c>
      <c r="B6" s="28" t="s">
        <v>57</v>
      </c>
      <c r="C6" s="82">
        <v>2018</v>
      </c>
      <c r="D6" s="440">
        <v>2019</v>
      </c>
      <c r="E6" s="31">
        <v>2020</v>
      </c>
      <c r="F6" s="32">
        <v>2021</v>
      </c>
      <c r="G6" s="32">
        <v>2022</v>
      </c>
    </row>
    <row r="7" spans="1:7" ht="15.75" x14ac:dyDescent="0.25">
      <c r="A7" s="304" t="s">
        <v>172</v>
      </c>
      <c r="B7" s="39">
        <v>1221</v>
      </c>
      <c r="C7" s="92">
        <v>5500</v>
      </c>
      <c r="D7" s="133"/>
      <c r="E7" s="351"/>
      <c r="F7" s="282"/>
      <c r="G7" s="282"/>
    </row>
    <row r="8" spans="1:7" ht="15.75" x14ac:dyDescent="0.25">
      <c r="A8" s="304" t="s">
        <v>216</v>
      </c>
      <c r="B8" s="39">
        <v>1229</v>
      </c>
      <c r="C8" s="92"/>
      <c r="D8" s="387">
        <v>2000</v>
      </c>
      <c r="E8" s="504">
        <v>20000</v>
      </c>
      <c r="F8" s="480">
        <v>23000</v>
      </c>
      <c r="G8" s="480"/>
    </row>
    <row r="9" spans="1:7" ht="15.75" x14ac:dyDescent="0.25">
      <c r="A9" s="304" t="s">
        <v>183</v>
      </c>
      <c r="B9" s="39">
        <v>1203</v>
      </c>
      <c r="C9" s="405">
        <v>28000</v>
      </c>
      <c r="D9" s="503">
        <v>135000</v>
      </c>
      <c r="E9" s="504">
        <v>65000</v>
      </c>
      <c r="F9" s="282"/>
      <c r="G9" s="282"/>
    </row>
    <row r="10" spans="1:7" s="301" customFormat="1" ht="15.75" x14ac:dyDescent="0.25">
      <c r="A10" s="304" t="s">
        <v>310</v>
      </c>
      <c r="B10" s="39">
        <v>120301</v>
      </c>
      <c r="C10" s="405">
        <v>5000</v>
      </c>
      <c r="D10" s="387"/>
      <c r="E10" s="351"/>
      <c r="F10" s="423"/>
      <c r="G10" s="423"/>
    </row>
    <row r="11" spans="1:7" ht="15.75" x14ac:dyDescent="0.25">
      <c r="A11" s="304" t="s">
        <v>205</v>
      </c>
      <c r="B11" s="39">
        <v>1227</v>
      </c>
      <c r="C11" s="92"/>
      <c r="D11" s="387">
        <v>1500</v>
      </c>
      <c r="E11" s="351"/>
      <c r="F11" s="282"/>
      <c r="G11" s="282"/>
    </row>
    <row r="12" spans="1:7" s="451" customFormat="1" ht="15.75" x14ac:dyDescent="0.25">
      <c r="A12" s="93" t="s">
        <v>368</v>
      </c>
      <c r="B12" s="52">
        <v>1503</v>
      </c>
      <c r="C12" s="405"/>
      <c r="D12" s="455"/>
      <c r="E12" s="504">
        <v>1500</v>
      </c>
      <c r="F12" s="480"/>
      <c r="G12" s="480"/>
    </row>
    <row r="13" spans="1:7" s="451" customFormat="1" ht="15.75" x14ac:dyDescent="0.25">
      <c r="A13" s="93" t="s">
        <v>369</v>
      </c>
      <c r="B13" s="52">
        <v>1504</v>
      </c>
      <c r="C13" s="405"/>
      <c r="D13" s="455"/>
      <c r="E13" s="504">
        <v>2000</v>
      </c>
      <c r="F13" s="446"/>
      <c r="G13" s="446"/>
    </row>
    <row r="14" spans="1:7" ht="15.75" x14ac:dyDescent="0.25">
      <c r="A14" s="304"/>
      <c r="B14" s="39"/>
      <c r="C14" s="92"/>
      <c r="D14" s="387"/>
      <c r="E14" s="351"/>
      <c r="F14" s="282"/>
      <c r="G14" s="282"/>
    </row>
    <row r="15" spans="1:7" ht="15.75" x14ac:dyDescent="0.25">
      <c r="A15" s="304"/>
      <c r="B15" s="39"/>
      <c r="C15" s="92"/>
      <c r="D15" s="133"/>
      <c r="E15" s="66"/>
      <c r="F15" s="59"/>
      <c r="G15" s="59"/>
    </row>
    <row r="16" spans="1:7" ht="15.75" x14ac:dyDescent="0.25">
      <c r="A16" s="304"/>
      <c r="B16" s="39"/>
      <c r="C16" s="92"/>
      <c r="D16" s="133"/>
      <c r="E16" s="66"/>
      <c r="F16" s="59"/>
      <c r="G16" s="59"/>
    </row>
    <row r="17" spans="1:7" ht="15.75" x14ac:dyDescent="0.25">
      <c r="A17" s="304"/>
      <c r="B17" s="39"/>
      <c r="C17" s="92"/>
      <c r="D17" s="133"/>
      <c r="E17" s="66"/>
      <c r="F17" s="59"/>
      <c r="G17" s="59"/>
    </row>
    <row r="18" spans="1:7" ht="15.75" x14ac:dyDescent="0.25">
      <c r="A18" s="304"/>
      <c r="B18" s="39"/>
      <c r="C18" s="92"/>
      <c r="D18" s="133"/>
      <c r="E18" s="66"/>
      <c r="F18" s="59"/>
      <c r="G18" s="59"/>
    </row>
    <row r="19" spans="1:7" ht="15.75" x14ac:dyDescent="0.25">
      <c r="A19" s="304"/>
      <c r="B19" s="39"/>
      <c r="C19" s="92"/>
      <c r="D19" s="133"/>
      <c r="E19" s="66"/>
      <c r="F19" s="59"/>
      <c r="G19" s="59"/>
    </row>
    <row r="20" spans="1:7" ht="15.75" x14ac:dyDescent="0.25">
      <c r="A20" s="304"/>
      <c r="B20" s="39"/>
      <c r="C20" s="92"/>
      <c r="D20" s="133"/>
      <c r="E20" s="66"/>
      <c r="F20" s="59"/>
      <c r="G20" s="59"/>
    </row>
    <row r="21" spans="1:7" ht="15.75" x14ac:dyDescent="0.25">
      <c r="A21" s="304"/>
      <c r="B21" s="39"/>
      <c r="C21" s="92"/>
      <c r="D21" s="133"/>
      <c r="E21" s="66"/>
      <c r="F21" s="59"/>
      <c r="G21" s="59"/>
    </row>
    <row r="22" spans="1:7" ht="15.75" x14ac:dyDescent="0.25">
      <c r="A22" s="304"/>
      <c r="B22" s="39"/>
      <c r="C22" s="92"/>
      <c r="D22" s="133"/>
      <c r="E22" s="66"/>
      <c r="F22" s="59"/>
      <c r="G22" s="59"/>
    </row>
    <row r="23" spans="1:7" ht="15.75" x14ac:dyDescent="0.25">
      <c r="A23" s="304"/>
      <c r="B23" s="39"/>
      <c r="C23" s="92"/>
      <c r="D23" s="133"/>
      <c r="E23" s="66"/>
      <c r="F23" s="59"/>
      <c r="G23" s="59"/>
    </row>
    <row r="24" spans="1:7" ht="15.75" x14ac:dyDescent="0.25">
      <c r="A24" s="304"/>
      <c r="B24" s="39"/>
      <c r="C24" s="92"/>
      <c r="D24" s="133"/>
      <c r="E24" s="66"/>
      <c r="F24" s="59"/>
      <c r="G24" s="59"/>
    </row>
    <row r="25" spans="1:7" ht="15.75" x14ac:dyDescent="0.25">
      <c r="A25" s="304"/>
      <c r="B25" s="39"/>
      <c r="C25" s="92"/>
      <c r="D25" s="133"/>
      <c r="E25" s="66"/>
      <c r="F25" s="59"/>
      <c r="G25" s="59"/>
    </row>
    <row r="26" spans="1:7" ht="15.75" x14ac:dyDescent="0.25">
      <c r="A26" s="304"/>
      <c r="B26" s="39"/>
      <c r="C26" s="92"/>
      <c r="D26" s="133"/>
      <c r="E26" s="66"/>
      <c r="F26" s="59"/>
      <c r="G26" s="59"/>
    </row>
    <row r="27" spans="1:7" ht="15.75" x14ac:dyDescent="0.25">
      <c r="A27" s="304"/>
      <c r="B27" s="39"/>
      <c r="C27" s="92"/>
      <c r="D27" s="133"/>
      <c r="E27" s="66"/>
      <c r="F27" s="59"/>
      <c r="G27" s="59"/>
    </row>
    <row r="28" spans="1:7" ht="15.75" x14ac:dyDescent="0.25">
      <c r="A28" s="304"/>
      <c r="B28" s="39"/>
      <c r="C28" s="92"/>
      <c r="D28" s="133"/>
      <c r="E28" s="66"/>
      <c r="F28" s="59"/>
      <c r="G28" s="59"/>
    </row>
    <row r="29" spans="1:7" ht="15.75" x14ac:dyDescent="0.25">
      <c r="A29" s="304"/>
      <c r="B29" s="39"/>
      <c r="C29" s="92"/>
      <c r="D29" s="133"/>
      <c r="E29" s="66"/>
      <c r="F29" s="59"/>
      <c r="G29" s="59"/>
    </row>
    <row r="30" spans="1:7" s="301" customFormat="1" ht="15.75" x14ac:dyDescent="0.25">
      <c r="A30" s="304"/>
      <c r="B30" s="39"/>
      <c r="C30" s="92"/>
      <c r="D30" s="133"/>
      <c r="E30" s="66"/>
      <c r="F30" s="59"/>
      <c r="G30" s="59"/>
    </row>
    <row r="31" spans="1:7" s="301" customFormat="1" ht="15.75" x14ac:dyDescent="0.25">
      <c r="A31" s="304"/>
      <c r="B31" s="39"/>
      <c r="C31" s="92"/>
      <c r="D31" s="133"/>
      <c r="E31" s="66"/>
      <c r="F31" s="59"/>
      <c r="G31" s="59"/>
    </row>
    <row r="32" spans="1:7" s="301" customFormat="1" ht="15.75" x14ac:dyDescent="0.25">
      <c r="A32" s="304"/>
      <c r="B32" s="39"/>
      <c r="C32" s="92"/>
      <c r="D32" s="133"/>
      <c r="E32" s="66"/>
      <c r="F32" s="59"/>
      <c r="G32" s="59"/>
    </row>
    <row r="33" spans="1:7" s="301" customFormat="1" ht="15.75" x14ac:dyDescent="0.25">
      <c r="A33" s="304"/>
      <c r="B33" s="39"/>
      <c r="C33" s="92"/>
      <c r="D33" s="133"/>
      <c r="E33" s="66"/>
      <c r="F33" s="59"/>
      <c r="G33" s="59"/>
    </row>
    <row r="34" spans="1:7" s="301" customFormat="1" ht="15.75" x14ac:dyDescent="0.25">
      <c r="A34" s="304"/>
      <c r="B34" s="39"/>
      <c r="C34" s="92"/>
      <c r="D34" s="133"/>
      <c r="E34" s="66"/>
      <c r="F34" s="59"/>
      <c r="G34" s="59"/>
    </row>
    <row r="35" spans="1:7" s="301" customFormat="1" ht="15.75" x14ac:dyDescent="0.25">
      <c r="A35" s="304"/>
      <c r="B35" s="39"/>
      <c r="C35" s="92"/>
      <c r="D35" s="133"/>
      <c r="E35" s="66"/>
      <c r="F35" s="59"/>
      <c r="G35" s="59"/>
    </row>
    <row r="36" spans="1:7" ht="15.75" x14ac:dyDescent="0.25">
      <c r="A36" s="304"/>
      <c r="B36" s="39"/>
      <c r="C36" s="92"/>
      <c r="D36" s="133"/>
      <c r="E36" s="66"/>
      <c r="F36" s="59"/>
      <c r="G36" s="59"/>
    </row>
    <row r="37" spans="1:7" ht="15.75" x14ac:dyDescent="0.25">
      <c r="A37" s="304"/>
      <c r="B37" s="39"/>
      <c r="C37" s="92"/>
      <c r="D37" s="133"/>
      <c r="E37" s="66"/>
      <c r="F37" s="59"/>
      <c r="G37" s="59"/>
    </row>
    <row r="38" spans="1:7" ht="15.75" x14ac:dyDescent="0.25">
      <c r="A38" s="304"/>
      <c r="B38" s="39"/>
      <c r="C38" s="92"/>
      <c r="D38" s="133"/>
      <c r="E38" s="66"/>
      <c r="F38" s="59"/>
      <c r="G38" s="59"/>
    </row>
    <row r="39" spans="1:7" ht="15.75" x14ac:dyDescent="0.25">
      <c r="A39" s="304"/>
      <c r="B39" s="39"/>
      <c r="C39" s="92"/>
      <c r="D39" s="133"/>
      <c r="E39" s="66"/>
      <c r="F39" s="59"/>
      <c r="G39" s="59"/>
    </row>
    <row r="40" spans="1:7" ht="15.75" x14ac:dyDescent="0.25">
      <c r="A40" s="304"/>
      <c r="B40" s="39"/>
      <c r="C40" s="92"/>
      <c r="D40" s="133"/>
      <c r="E40" s="66"/>
      <c r="F40" s="59"/>
      <c r="G40" s="59"/>
    </row>
    <row r="41" spans="1:7" ht="15.75" x14ac:dyDescent="0.25">
      <c r="A41" s="304"/>
      <c r="B41" s="39"/>
      <c r="C41" s="92"/>
      <c r="D41" s="133"/>
      <c r="E41" s="66"/>
      <c r="F41" s="59"/>
      <c r="G41" s="59"/>
    </row>
    <row r="42" spans="1:7" ht="15.75" x14ac:dyDescent="0.25">
      <c r="A42" s="304"/>
      <c r="B42" s="39"/>
      <c r="C42" s="92"/>
      <c r="D42" s="133"/>
      <c r="E42" s="66"/>
      <c r="F42" s="59"/>
      <c r="G42" s="59"/>
    </row>
    <row r="43" spans="1:7" s="301" customFormat="1" ht="15.75" x14ac:dyDescent="0.25">
      <c r="A43" s="304"/>
      <c r="B43" s="39"/>
      <c r="C43" s="92"/>
      <c r="D43" s="133"/>
      <c r="E43" s="66"/>
      <c r="F43" s="424"/>
      <c r="G43" s="424"/>
    </row>
    <row r="44" spans="1:7" s="301" customFormat="1" ht="15.75" x14ac:dyDescent="0.25">
      <c r="A44" s="304"/>
      <c r="B44" s="39"/>
      <c r="C44" s="92"/>
      <c r="D44" s="133"/>
      <c r="E44" s="66"/>
      <c r="F44" s="424"/>
      <c r="G44" s="424"/>
    </row>
    <row r="45" spans="1:7" s="301" customFormat="1" ht="15.75" x14ac:dyDescent="0.25">
      <c r="A45" s="304"/>
      <c r="B45" s="39"/>
      <c r="C45" s="92"/>
      <c r="D45" s="133"/>
      <c r="E45" s="66"/>
      <c r="F45" s="424"/>
      <c r="G45" s="424"/>
    </row>
    <row r="46" spans="1:7" s="301" customFormat="1" ht="15.75" x14ac:dyDescent="0.25">
      <c r="A46" s="304"/>
      <c r="B46" s="39"/>
      <c r="C46" s="92"/>
      <c r="D46" s="133"/>
      <c r="E46" s="66"/>
      <c r="F46" s="424"/>
      <c r="G46" s="424"/>
    </row>
    <row r="47" spans="1:7" ht="15.75" x14ac:dyDescent="0.25">
      <c r="A47" s="304"/>
      <c r="B47" s="39"/>
      <c r="C47" s="92"/>
      <c r="D47" s="133"/>
      <c r="E47" s="66"/>
      <c r="F47" s="59"/>
      <c r="G47" s="59"/>
    </row>
    <row r="48" spans="1:7" ht="15.75" x14ac:dyDescent="0.25">
      <c r="A48" s="304"/>
      <c r="B48" s="39"/>
      <c r="C48" s="92"/>
      <c r="D48" s="133"/>
      <c r="E48" s="66"/>
      <c r="F48" s="59"/>
      <c r="G48" s="59"/>
    </row>
    <row r="49" spans="1:7" ht="15.75" x14ac:dyDescent="0.25">
      <c r="A49" s="304"/>
      <c r="B49" s="39"/>
      <c r="C49" s="92"/>
      <c r="D49" s="133"/>
      <c r="E49" s="66"/>
      <c r="F49" s="59"/>
      <c r="G49" s="59"/>
    </row>
    <row r="50" spans="1:7" ht="15.75" x14ac:dyDescent="0.25">
      <c r="A50" s="304"/>
      <c r="B50" s="39"/>
      <c r="C50" s="92"/>
      <c r="D50" s="133"/>
      <c r="E50" s="66"/>
      <c r="F50" s="59"/>
      <c r="G50" s="59"/>
    </row>
    <row r="51" spans="1:7" ht="15.75" x14ac:dyDescent="0.25">
      <c r="A51" s="304"/>
      <c r="B51" s="39"/>
      <c r="C51" s="92"/>
      <c r="D51" s="133"/>
      <c r="E51" s="66"/>
      <c r="F51" s="59"/>
      <c r="G51" s="59"/>
    </row>
    <row r="52" spans="1:7" ht="15.75" x14ac:dyDescent="0.25">
      <c r="A52" s="304"/>
      <c r="B52" s="39"/>
      <c r="C52" s="92"/>
      <c r="D52" s="133"/>
      <c r="E52" s="66"/>
      <c r="F52" s="59"/>
      <c r="G52" s="59"/>
    </row>
    <row r="53" spans="1:7" ht="15.75" x14ac:dyDescent="0.25">
      <c r="A53" s="304"/>
      <c r="B53" s="39"/>
      <c r="C53" s="92"/>
      <c r="D53" s="133"/>
      <c r="E53" s="66"/>
      <c r="F53" s="59"/>
      <c r="G53" s="59"/>
    </row>
    <row r="54" spans="1:7" ht="15.75" x14ac:dyDescent="0.25">
      <c r="A54" s="304"/>
      <c r="B54" s="39"/>
      <c r="C54" s="92"/>
      <c r="D54" s="133"/>
      <c r="E54" s="66"/>
      <c r="F54" s="59"/>
      <c r="G54" s="59"/>
    </row>
    <row r="55" spans="1:7" ht="15.75" x14ac:dyDescent="0.25">
      <c r="A55" s="304"/>
      <c r="B55" s="39"/>
      <c r="C55" s="92"/>
      <c r="D55" s="133"/>
      <c r="E55" s="66"/>
      <c r="F55" s="59"/>
      <c r="G55" s="59"/>
    </row>
    <row r="56" spans="1:7" ht="15.75" x14ac:dyDescent="0.25">
      <c r="A56" s="96"/>
      <c r="B56" s="97"/>
      <c r="C56" s="98"/>
      <c r="D56" s="121"/>
      <c r="E56" s="61"/>
      <c r="F56" s="61"/>
      <c r="G56" s="100"/>
    </row>
    <row r="57" spans="1:7" ht="15.75" x14ac:dyDescent="0.25">
      <c r="A57" s="60"/>
      <c r="B57" s="302"/>
      <c r="C57" s="98"/>
      <c r="D57" s="121"/>
      <c r="E57" s="61"/>
      <c r="F57" s="61"/>
      <c r="G57" s="100"/>
    </row>
    <row r="58" spans="1:7" ht="15.75" x14ac:dyDescent="0.25">
      <c r="A58" s="406" t="s">
        <v>48</v>
      </c>
      <c r="B58" s="407"/>
      <c r="C58" s="408">
        <f>SUM(C7:C57)</f>
        <v>38500</v>
      </c>
      <c r="D58" s="410">
        <f>SUM(D7:D57)</f>
        <v>138500</v>
      </c>
      <c r="E58" s="411">
        <f>SUM(E7:E57)</f>
        <v>88500</v>
      </c>
      <c r="F58" s="411">
        <f>SUM(F7:F57)</f>
        <v>23000</v>
      </c>
      <c r="G58" s="409">
        <f>SUM(G7:G57)</f>
        <v>0</v>
      </c>
    </row>
  </sheetData>
  <phoneticPr fontId="0" type="noConversion"/>
  <pageMargins left="0.78740157480314965" right="0.78740157480314965" top="0.59055118110236227" bottom="0.78740157480314965" header="0.51181102362204722" footer="0.51181102362204722"/>
  <pageSetup paperSize="9" scale="77" firstPageNumber="0" fitToHeight="0" orientation="portrait" r:id="rId1"/>
  <headerFooter alignWithMargins="0"/>
  <ignoredErrors>
    <ignoredError sqref="C58:G58" formulaRang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8"/>
  <sheetViews>
    <sheetView topLeftCell="A38" zoomScaleNormal="100" zoomScalePageLayoutView="120" workbookViewId="0">
      <selection activeCell="J65" sqref="J65"/>
    </sheetView>
  </sheetViews>
  <sheetFormatPr baseColWidth="10" defaultColWidth="9.85546875" defaultRowHeight="12.75" x14ac:dyDescent="0.2"/>
  <cols>
    <col min="1" max="1" width="41.7109375" style="1" customWidth="1"/>
    <col min="2" max="2" width="12.140625" style="75" customWidth="1"/>
    <col min="3" max="7" width="11.7109375" style="3" customWidth="1"/>
    <col min="8" max="16384" width="9.85546875" style="1"/>
  </cols>
  <sheetData>
    <row r="1" spans="1:7" ht="15" x14ac:dyDescent="0.2">
      <c r="G1" s="5"/>
    </row>
    <row r="2" spans="1:7" ht="25.5" x14ac:dyDescent="0.35">
      <c r="A2" s="124" t="s">
        <v>167</v>
      </c>
      <c r="B2" s="77"/>
      <c r="C2" s="7"/>
      <c r="D2" s="7"/>
      <c r="E2" s="7"/>
      <c r="F2" s="8"/>
      <c r="G2" s="9" t="s">
        <v>7</v>
      </c>
    </row>
    <row r="3" spans="1:7" ht="18" x14ac:dyDescent="0.25">
      <c r="A3" s="10"/>
      <c r="B3" s="78"/>
      <c r="C3" s="12"/>
      <c r="D3" s="12"/>
      <c r="E3" s="12"/>
      <c r="F3" s="12"/>
      <c r="G3" s="12"/>
    </row>
    <row r="4" spans="1:7" ht="22.5" x14ac:dyDescent="0.3">
      <c r="A4" s="13"/>
      <c r="B4" s="79"/>
      <c r="C4" s="125" t="s">
        <v>8</v>
      </c>
      <c r="D4" s="126"/>
      <c r="E4" s="17" t="s">
        <v>9</v>
      </c>
      <c r="F4" s="18"/>
      <c r="G4" s="19"/>
    </row>
    <row r="5" spans="1:7" ht="18.75" x14ac:dyDescent="0.3">
      <c r="A5" s="20"/>
      <c r="B5" s="21"/>
      <c r="C5" s="127" t="s">
        <v>11</v>
      </c>
      <c r="D5" s="128" t="s">
        <v>12</v>
      </c>
      <c r="E5" s="24"/>
      <c r="F5" s="25"/>
      <c r="G5" s="26"/>
    </row>
    <row r="6" spans="1:7" ht="20.25" x14ac:dyDescent="0.3">
      <c r="A6" s="27" t="s">
        <v>56</v>
      </c>
      <c r="B6" s="28" t="s">
        <v>57</v>
      </c>
      <c r="C6" s="82">
        <v>2018</v>
      </c>
      <c r="D6" s="440">
        <v>2019</v>
      </c>
      <c r="E6" s="31">
        <v>2020</v>
      </c>
      <c r="F6" s="32">
        <v>2021</v>
      </c>
      <c r="G6" s="32">
        <v>2022</v>
      </c>
    </row>
    <row r="7" spans="1:7" ht="15.75" x14ac:dyDescent="0.25">
      <c r="A7" s="304" t="s">
        <v>200</v>
      </c>
      <c r="B7" s="39">
        <v>1333</v>
      </c>
      <c r="C7" s="92">
        <v>500</v>
      </c>
      <c r="D7" s="133">
        <v>500</v>
      </c>
      <c r="E7" s="66"/>
      <c r="F7" s="59"/>
      <c r="G7" s="59"/>
    </row>
    <row r="8" spans="1:7" ht="15.75" x14ac:dyDescent="0.25">
      <c r="A8" s="279" t="s">
        <v>182</v>
      </c>
      <c r="B8" s="307">
        <v>1315</v>
      </c>
      <c r="C8" s="308"/>
      <c r="D8" s="133"/>
      <c r="E8" s="66"/>
      <c r="F8" s="505"/>
      <c r="G8" s="505">
        <v>10000</v>
      </c>
    </row>
    <row r="9" spans="1:7" ht="15.75" x14ac:dyDescent="0.25">
      <c r="A9" s="304" t="s">
        <v>199</v>
      </c>
      <c r="B9" s="39">
        <v>1335</v>
      </c>
      <c r="C9" s="92">
        <v>500</v>
      </c>
      <c r="D9" s="133"/>
      <c r="E9" s="66"/>
      <c r="F9" s="59"/>
      <c r="G9" s="59"/>
    </row>
    <row r="10" spans="1:7" ht="15.75" x14ac:dyDescent="0.25">
      <c r="A10" s="304" t="s">
        <v>201</v>
      </c>
      <c r="B10" s="39">
        <v>1338</v>
      </c>
      <c r="C10" s="92"/>
      <c r="D10" s="133">
        <v>500</v>
      </c>
      <c r="E10" s="66"/>
      <c r="F10" s="59"/>
      <c r="G10" s="59"/>
    </row>
    <row r="11" spans="1:7" ht="15.75" x14ac:dyDescent="0.25">
      <c r="A11" s="304" t="s">
        <v>291</v>
      </c>
      <c r="B11" s="39">
        <v>1342</v>
      </c>
      <c r="C11" s="92"/>
      <c r="D11" s="133">
        <v>1500</v>
      </c>
      <c r="E11" s="66"/>
      <c r="F11" s="59"/>
      <c r="G11" s="59"/>
    </row>
    <row r="12" spans="1:7" ht="15.75" x14ac:dyDescent="0.25">
      <c r="A12" s="93" t="s">
        <v>270</v>
      </c>
      <c r="B12" s="52">
        <v>1311</v>
      </c>
      <c r="C12" s="405">
        <v>2400</v>
      </c>
      <c r="D12" s="133"/>
      <c r="E12" s="351"/>
      <c r="F12" s="282"/>
      <c r="G12" s="282"/>
    </row>
    <row r="13" spans="1:7" s="301" customFormat="1" ht="15.75" x14ac:dyDescent="0.25">
      <c r="A13" s="93" t="s">
        <v>271</v>
      </c>
      <c r="B13" s="52">
        <v>1372</v>
      </c>
      <c r="C13" s="405">
        <v>400</v>
      </c>
      <c r="D13" s="133">
        <v>400</v>
      </c>
      <c r="E13" s="351">
        <v>400</v>
      </c>
      <c r="F13" s="282">
        <v>400</v>
      </c>
      <c r="G13" s="282"/>
    </row>
    <row r="14" spans="1:7" ht="15.75" x14ac:dyDescent="0.25">
      <c r="A14" s="93" t="s">
        <v>429</v>
      </c>
      <c r="B14" s="52">
        <v>1345</v>
      </c>
      <c r="C14" s="405">
        <v>1000</v>
      </c>
      <c r="D14" s="387"/>
      <c r="E14" s="351"/>
      <c r="F14" s="282"/>
      <c r="G14" s="282"/>
    </row>
    <row r="15" spans="1:7" s="451" customFormat="1" ht="15.75" x14ac:dyDescent="0.25">
      <c r="A15" s="93" t="s">
        <v>370</v>
      </c>
      <c r="B15" s="52">
        <v>1327</v>
      </c>
      <c r="C15" s="405"/>
      <c r="D15" s="503">
        <v>850</v>
      </c>
      <c r="E15" s="504">
        <v>850</v>
      </c>
      <c r="F15" s="480">
        <v>1050</v>
      </c>
      <c r="G15" s="480">
        <v>1050</v>
      </c>
    </row>
    <row r="16" spans="1:7" s="451" customFormat="1" ht="15.75" x14ac:dyDescent="0.25">
      <c r="A16" s="93" t="s">
        <v>371</v>
      </c>
      <c r="B16" s="52">
        <v>1333</v>
      </c>
      <c r="C16" s="405"/>
      <c r="D16" s="503"/>
      <c r="E16" s="504">
        <v>300</v>
      </c>
      <c r="F16" s="480">
        <v>300</v>
      </c>
      <c r="G16" s="480">
        <v>300</v>
      </c>
    </row>
    <row r="17" spans="1:7" s="451" customFormat="1" ht="15.75" x14ac:dyDescent="0.25">
      <c r="A17" s="93" t="s">
        <v>372</v>
      </c>
      <c r="B17" s="52">
        <v>1328</v>
      </c>
      <c r="C17" s="405"/>
      <c r="D17" s="503"/>
      <c r="E17" s="504"/>
      <c r="F17" s="480"/>
      <c r="G17" s="480">
        <v>900</v>
      </c>
    </row>
    <row r="18" spans="1:7" s="451" customFormat="1" ht="15.75" x14ac:dyDescent="0.25">
      <c r="A18" s="93" t="s">
        <v>424</v>
      </c>
      <c r="B18" s="52">
        <v>1329</v>
      </c>
      <c r="C18" s="405"/>
      <c r="D18" s="503">
        <v>1000</v>
      </c>
      <c r="E18" s="504">
        <v>10000</v>
      </c>
      <c r="F18" s="480">
        <v>25000</v>
      </c>
      <c r="G18" s="480">
        <v>25000</v>
      </c>
    </row>
    <row r="19" spans="1:7" s="451" customFormat="1" ht="15.75" x14ac:dyDescent="0.25">
      <c r="A19" s="93"/>
      <c r="B19" s="52"/>
      <c r="C19" s="405"/>
      <c r="D19" s="503"/>
      <c r="E19" s="504"/>
      <c r="F19" s="480"/>
      <c r="G19" s="480"/>
    </row>
    <row r="20" spans="1:7" s="451" customFormat="1" ht="15.75" x14ac:dyDescent="0.25">
      <c r="A20" s="93"/>
      <c r="B20" s="52"/>
      <c r="C20" s="405"/>
      <c r="D20" s="455"/>
      <c r="E20" s="456"/>
      <c r="F20" s="457"/>
      <c r="G20" s="457"/>
    </row>
    <row r="21" spans="1:7" ht="15.75" x14ac:dyDescent="0.25">
      <c r="A21" s="93"/>
      <c r="B21" s="52"/>
      <c r="C21" s="405"/>
      <c r="D21" s="387"/>
      <c r="E21" s="351"/>
      <c r="F21" s="282"/>
      <c r="G21" s="282"/>
    </row>
    <row r="22" spans="1:7" ht="15.75" x14ac:dyDescent="0.25">
      <c r="A22" s="304"/>
      <c r="B22" s="39"/>
      <c r="C22" s="92"/>
      <c r="D22" s="133"/>
      <c r="E22" s="66"/>
      <c r="F22" s="59"/>
      <c r="G22" s="59"/>
    </row>
    <row r="23" spans="1:7" s="301" customFormat="1" ht="15.75" x14ac:dyDescent="0.25">
      <c r="A23" s="304"/>
      <c r="B23" s="39"/>
      <c r="C23" s="92"/>
      <c r="D23" s="133"/>
      <c r="E23" s="66"/>
      <c r="F23" s="59"/>
      <c r="G23" s="59"/>
    </row>
    <row r="24" spans="1:7" s="301" customFormat="1" ht="15.75" x14ac:dyDescent="0.25">
      <c r="A24" s="304"/>
      <c r="B24" s="39"/>
      <c r="C24" s="92"/>
      <c r="D24" s="133"/>
      <c r="E24" s="66"/>
      <c r="F24" s="59"/>
      <c r="G24" s="59"/>
    </row>
    <row r="25" spans="1:7" s="301" customFormat="1" ht="15.75" x14ac:dyDescent="0.25">
      <c r="A25" s="304"/>
      <c r="B25" s="39"/>
      <c r="C25" s="92"/>
      <c r="D25" s="133"/>
      <c r="E25" s="66"/>
      <c r="F25" s="59"/>
      <c r="G25" s="59"/>
    </row>
    <row r="26" spans="1:7" s="301" customFormat="1" ht="15.75" x14ac:dyDescent="0.25">
      <c r="A26" s="304"/>
      <c r="B26" s="39"/>
      <c r="C26" s="92"/>
      <c r="D26" s="133"/>
      <c r="E26" s="66"/>
      <c r="F26" s="59"/>
      <c r="G26" s="59"/>
    </row>
    <row r="27" spans="1:7" s="301" customFormat="1" ht="15.75" x14ac:dyDescent="0.25">
      <c r="A27" s="304"/>
      <c r="B27" s="39"/>
      <c r="C27" s="92"/>
      <c r="D27" s="133"/>
      <c r="E27" s="66"/>
      <c r="F27" s="59"/>
      <c r="G27" s="59"/>
    </row>
    <row r="28" spans="1:7" s="301" customFormat="1" ht="15.75" x14ac:dyDescent="0.25">
      <c r="A28" s="304"/>
      <c r="B28" s="39"/>
      <c r="C28" s="92"/>
      <c r="D28" s="133"/>
      <c r="E28" s="66"/>
      <c r="F28" s="59"/>
      <c r="G28" s="59"/>
    </row>
    <row r="29" spans="1:7" s="301" customFormat="1" ht="15.75" x14ac:dyDescent="0.25">
      <c r="A29" s="304"/>
      <c r="B29" s="39"/>
      <c r="C29" s="92"/>
      <c r="D29" s="133"/>
      <c r="E29" s="66"/>
      <c r="F29" s="59"/>
      <c r="G29" s="59"/>
    </row>
    <row r="30" spans="1:7" s="301" customFormat="1" ht="15.75" x14ac:dyDescent="0.25">
      <c r="A30" s="304"/>
      <c r="B30" s="39"/>
      <c r="C30" s="92"/>
      <c r="D30" s="133"/>
      <c r="E30" s="66"/>
      <c r="F30" s="59"/>
      <c r="G30" s="59"/>
    </row>
    <row r="31" spans="1:7" s="301" customFormat="1" ht="15.75" x14ac:dyDescent="0.25">
      <c r="A31" s="304"/>
      <c r="B31" s="39"/>
      <c r="C31" s="92"/>
      <c r="D31" s="133"/>
      <c r="E31" s="66"/>
      <c r="F31" s="59"/>
      <c r="G31" s="59"/>
    </row>
    <row r="32" spans="1:7" ht="15.75" x14ac:dyDescent="0.25">
      <c r="A32" s="304"/>
      <c r="B32" s="39"/>
      <c r="C32" s="92"/>
      <c r="D32" s="133"/>
      <c r="E32" s="66"/>
      <c r="F32" s="59"/>
      <c r="G32" s="59"/>
    </row>
    <row r="33" spans="1:7" ht="15.75" x14ac:dyDescent="0.25">
      <c r="A33" s="304"/>
      <c r="B33" s="39"/>
      <c r="C33" s="92"/>
      <c r="D33" s="133"/>
      <c r="E33" s="66"/>
      <c r="F33" s="59"/>
      <c r="G33" s="59"/>
    </row>
    <row r="34" spans="1:7" ht="15.75" x14ac:dyDescent="0.25">
      <c r="A34" s="304"/>
      <c r="B34" s="39"/>
      <c r="C34" s="92"/>
      <c r="D34" s="133"/>
      <c r="E34" s="66"/>
      <c r="F34" s="59"/>
      <c r="G34" s="59"/>
    </row>
    <row r="35" spans="1:7" ht="15.75" x14ac:dyDescent="0.25">
      <c r="A35" s="304"/>
      <c r="B35" s="39"/>
      <c r="C35" s="92"/>
      <c r="D35" s="133"/>
      <c r="E35" s="66"/>
      <c r="F35" s="59"/>
      <c r="G35" s="59"/>
    </row>
    <row r="36" spans="1:7" ht="15.75" x14ac:dyDescent="0.25">
      <c r="A36" s="304"/>
      <c r="B36" s="39"/>
      <c r="C36" s="92"/>
      <c r="D36" s="133"/>
      <c r="E36" s="66"/>
      <c r="F36" s="59"/>
      <c r="G36" s="59"/>
    </row>
    <row r="37" spans="1:7" ht="15.75" x14ac:dyDescent="0.25">
      <c r="A37" s="304"/>
      <c r="B37" s="39"/>
      <c r="C37" s="92"/>
      <c r="D37" s="133"/>
      <c r="E37" s="66"/>
      <c r="F37" s="59"/>
      <c r="G37" s="59"/>
    </row>
    <row r="38" spans="1:7" ht="15.75" x14ac:dyDescent="0.25">
      <c r="A38" s="304"/>
      <c r="B38" s="39"/>
      <c r="C38" s="92"/>
      <c r="D38" s="133"/>
      <c r="E38" s="66"/>
      <c r="F38" s="59"/>
      <c r="G38" s="59"/>
    </row>
    <row r="39" spans="1:7" ht="15.75" x14ac:dyDescent="0.25">
      <c r="A39" s="304"/>
      <c r="B39" s="39"/>
      <c r="C39" s="92"/>
      <c r="D39" s="133"/>
      <c r="E39" s="66"/>
      <c r="F39" s="59"/>
      <c r="G39" s="59"/>
    </row>
    <row r="40" spans="1:7" ht="15.75" x14ac:dyDescent="0.25">
      <c r="A40" s="304"/>
      <c r="B40" s="39"/>
      <c r="C40" s="92"/>
      <c r="D40" s="133"/>
      <c r="E40" s="66"/>
      <c r="F40" s="59"/>
      <c r="G40" s="59"/>
    </row>
    <row r="41" spans="1:7" ht="15.75" x14ac:dyDescent="0.25">
      <c r="A41" s="304"/>
      <c r="B41" s="39"/>
      <c r="C41" s="92"/>
      <c r="D41" s="133"/>
      <c r="E41" s="66"/>
      <c r="F41" s="59"/>
      <c r="G41" s="59"/>
    </row>
    <row r="42" spans="1:7" ht="15.75" x14ac:dyDescent="0.25">
      <c r="A42" s="304"/>
      <c r="B42" s="39"/>
      <c r="C42" s="92"/>
      <c r="D42" s="133"/>
      <c r="E42" s="66"/>
      <c r="F42" s="59"/>
      <c r="G42" s="59"/>
    </row>
    <row r="43" spans="1:7" ht="15.75" x14ac:dyDescent="0.25">
      <c r="A43" s="304"/>
      <c r="B43" s="39"/>
      <c r="C43" s="92"/>
      <c r="D43" s="133"/>
      <c r="E43" s="66"/>
      <c r="F43" s="59"/>
      <c r="G43" s="59"/>
    </row>
    <row r="44" spans="1:7" ht="15.75" x14ac:dyDescent="0.25">
      <c r="A44" s="304"/>
      <c r="B44" s="39"/>
      <c r="C44" s="92"/>
      <c r="D44" s="133"/>
      <c r="E44" s="66"/>
      <c r="F44" s="59"/>
      <c r="G44" s="59"/>
    </row>
    <row r="45" spans="1:7" s="301" customFormat="1" ht="15.75" x14ac:dyDescent="0.25">
      <c r="A45" s="304"/>
      <c r="B45" s="39"/>
      <c r="C45" s="92"/>
      <c r="D45" s="133"/>
      <c r="E45" s="66"/>
      <c r="F45" s="424"/>
      <c r="G45" s="424"/>
    </row>
    <row r="46" spans="1:7" s="301" customFormat="1" ht="15.75" x14ac:dyDescent="0.25">
      <c r="A46" s="304"/>
      <c r="B46" s="39"/>
      <c r="C46" s="92"/>
      <c r="D46" s="133"/>
      <c r="E46" s="66"/>
      <c r="F46" s="424"/>
      <c r="G46" s="424"/>
    </row>
    <row r="47" spans="1:7" s="301" customFormat="1" ht="15.75" x14ac:dyDescent="0.25">
      <c r="A47" s="304"/>
      <c r="B47" s="39"/>
      <c r="C47" s="92"/>
      <c r="D47" s="133"/>
      <c r="E47" s="66"/>
      <c r="F47" s="424"/>
      <c r="G47" s="424"/>
    </row>
    <row r="48" spans="1:7" ht="15.75" x14ac:dyDescent="0.25">
      <c r="A48" s="304"/>
      <c r="B48" s="39"/>
      <c r="C48" s="92"/>
      <c r="D48" s="133"/>
      <c r="E48" s="66"/>
      <c r="F48" s="59"/>
      <c r="G48" s="59"/>
    </row>
    <row r="49" spans="1:7" ht="15.75" x14ac:dyDescent="0.25">
      <c r="A49" s="304"/>
      <c r="B49" s="39"/>
      <c r="C49" s="92"/>
      <c r="D49" s="133"/>
      <c r="E49" s="66"/>
      <c r="F49" s="59"/>
      <c r="G49" s="59"/>
    </row>
    <row r="50" spans="1:7" ht="15.75" x14ac:dyDescent="0.25">
      <c r="A50" s="304"/>
      <c r="B50" s="39"/>
      <c r="C50" s="92"/>
      <c r="D50" s="133"/>
      <c r="E50" s="66"/>
      <c r="F50" s="59"/>
      <c r="G50" s="59"/>
    </row>
    <row r="51" spans="1:7" ht="15.75" x14ac:dyDescent="0.25">
      <c r="A51" s="304"/>
      <c r="B51" s="39"/>
      <c r="C51" s="92"/>
      <c r="D51" s="133"/>
      <c r="E51" s="66"/>
      <c r="F51" s="59"/>
      <c r="G51" s="59"/>
    </row>
    <row r="52" spans="1:7" ht="15.75" x14ac:dyDescent="0.25">
      <c r="A52" s="304"/>
      <c r="B52" s="39"/>
      <c r="C52" s="92"/>
      <c r="D52" s="133"/>
      <c r="E52" s="66"/>
      <c r="F52" s="59"/>
      <c r="G52" s="59"/>
    </row>
    <row r="53" spans="1:7" ht="15.75" x14ac:dyDescent="0.25">
      <c r="A53" s="304"/>
      <c r="B53" s="39"/>
      <c r="C53" s="92"/>
      <c r="D53" s="133"/>
      <c r="E53" s="66"/>
      <c r="F53" s="59"/>
      <c r="G53" s="59"/>
    </row>
    <row r="54" spans="1:7" ht="15.75" x14ac:dyDescent="0.25">
      <c r="A54" s="304"/>
      <c r="B54" s="39"/>
      <c r="C54" s="92"/>
      <c r="D54" s="133"/>
      <c r="E54" s="66"/>
      <c r="F54" s="59"/>
      <c r="G54" s="59"/>
    </row>
    <row r="55" spans="1:7" ht="15.75" x14ac:dyDescent="0.25">
      <c r="A55" s="304"/>
      <c r="B55" s="39"/>
      <c r="C55" s="92"/>
      <c r="D55" s="133"/>
      <c r="E55" s="66"/>
      <c r="F55" s="59"/>
      <c r="G55" s="59"/>
    </row>
    <row r="56" spans="1:7" ht="15.75" x14ac:dyDescent="0.25">
      <c r="A56" s="96"/>
      <c r="B56" s="97"/>
      <c r="C56" s="98"/>
      <c r="D56" s="121"/>
      <c r="E56" s="61"/>
      <c r="F56" s="61"/>
      <c r="G56" s="100"/>
    </row>
    <row r="57" spans="1:7" ht="15.75" x14ac:dyDescent="0.25">
      <c r="A57" s="60"/>
      <c r="B57" s="302"/>
      <c r="C57" s="98"/>
      <c r="D57" s="121"/>
      <c r="E57" s="61"/>
      <c r="F57" s="61"/>
      <c r="G57" s="100"/>
    </row>
    <row r="58" spans="1:7" ht="15.75" x14ac:dyDescent="0.25">
      <c r="A58" s="406" t="s">
        <v>48</v>
      </c>
      <c r="B58" s="407"/>
      <c r="C58" s="408">
        <f>SUM(C7:C57)</f>
        <v>4800</v>
      </c>
      <c r="D58" s="410">
        <f>SUM(D7:D57)</f>
        <v>4750</v>
      </c>
      <c r="E58" s="411">
        <f>SUM(E7:E57)</f>
        <v>11550</v>
      </c>
      <c r="F58" s="411">
        <f>SUM(F7:F57)</f>
        <v>26750</v>
      </c>
      <c r="G58" s="409">
        <f>SUM(G7:G57)</f>
        <v>37250</v>
      </c>
    </row>
  </sheetData>
  <phoneticPr fontId="0" type="noConversion"/>
  <pageMargins left="0.78740157480314965" right="0.78740157480314965" top="0.59055118110236227" bottom="0.78740157480314965" header="0.51181102362204722" footer="0.51181102362204722"/>
  <pageSetup paperSize="9" scale="77" firstPageNumber="0" fitToHeight="0" orientation="portrait" r:id="rId1"/>
  <headerFooter alignWithMargins="0"/>
  <ignoredErrors>
    <ignoredError sqref="C58:G5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8"/>
  <sheetViews>
    <sheetView zoomScaleNormal="100" workbookViewId="0">
      <selection activeCell="F21" sqref="F20:F21"/>
    </sheetView>
  </sheetViews>
  <sheetFormatPr baseColWidth="10" defaultColWidth="9.85546875" defaultRowHeight="12.75" x14ac:dyDescent="0.2"/>
  <cols>
    <col min="1" max="1" width="41.7109375" style="1" customWidth="1"/>
    <col min="2" max="2" width="11.42578125" style="75" customWidth="1"/>
    <col min="3" max="3" width="11.140625" style="3" customWidth="1"/>
    <col min="4" max="7" width="11.7109375" style="3" customWidth="1"/>
    <col min="8" max="16384" width="9.85546875" style="1"/>
  </cols>
  <sheetData>
    <row r="1" spans="1:7" ht="15" x14ac:dyDescent="0.2">
      <c r="G1" s="5"/>
    </row>
    <row r="2" spans="1:7" ht="25.5" x14ac:dyDescent="0.35">
      <c r="A2" s="124" t="s">
        <v>75</v>
      </c>
      <c r="B2" s="77"/>
      <c r="C2" s="7"/>
      <c r="D2" s="7"/>
      <c r="E2" s="7"/>
      <c r="F2" s="8"/>
      <c r="G2" s="9" t="s">
        <v>7</v>
      </c>
    </row>
    <row r="3" spans="1:7" ht="18" x14ac:dyDescent="0.25">
      <c r="A3" s="10"/>
      <c r="B3" s="78"/>
      <c r="C3" s="12"/>
      <c r="D3" s="12"/>
      <c r="E3" s="12"/>
      <c r="F3" s="12"/>
      <c r="G3" s="12"/>
    </row>
    <row r="4" spans="1:7" ht="22.5" x14ac:dyDescent="0.3">
      <c r="A4" s="13"/>
      <c r="B4" s="79"/>
      <c r="C4" s="125" t="s">
        <v>8</v>
      </c>
      <c r="D4" s="126"/>
      <c r="E4" s="17" t="s">
        <v>9</v>
      </c>
      <c r="F4" s="18"/>
      <c r="G4" s="19"/>
    </row>
    <row r="5" spans="1:7" ht="18.75" x14ac:dyDescent="0.3">
      <c r="A5" s="20"/>
      <c r="B5" s="21"/>
      <c r="C5" s="127" t="s">
        <v>11</v>
      </c>
      <c r="D5" s="128" t="s">
        <v>12</v>
      </c>
      <c r="E5" s="24"/>
      <c r="F5" s="25"/>
      <c r="G5" s="26"/>
    </row>
    <row r="6" spans="1:7" ht="20.25" x14ac:dyDescent="0.3">
      <c r="A6" s="27" t="s">
        <v>56</v>
      </c>
      <c r="B6" s="28" t="s">
        <v>57</v>
      </c>
      <c r="C6" s="82">
        <v>2018</v>
      </c>
      <c r="D6" s="440">
        <v>2019</v>
      </c>
      <c r="E6" s="31">
        <v>2020</v>
      </c>
      <c r="F6" s="32">
        <v>2021</v>
      </c>
      <c r="G6" s="32">
        <v>2022</v>
      </c>
    </row>
    <row r="7" spans="1:7" s="114" customFormat="1" ht="15.75" x14ac:dyDescent="0.25">
      <c r="A7" s="33" t="s">
        <v>53</v>
      </c>
      <c r="B7" s="84"/>
      <c r="C7" s="108"/>
      <c r="D7" s="135"/>
      <c r="E7" s="88"/>
      <c r="F7" s="88"/>
      <c r="G7" s="88"/>
    </row>
    <row r="8" spans="1:7" s="114" customFormat="1" ht="15.75" x14ac:dyDescent="0.25">
      <c r="A8" s="304" t="s">
        <v>76</v>
      </c>
      <c r="B8" s="39">
        <v>1647</v>
      </c>
      <c r="C8" s="40">
        <v>500</v>
      </c>
      <c r="D8" s="58">
        <v>1000</v>
      </c>
      <c r="E8" s="59">
        <v>2000</v>
      </c>
      <c r="F8" s="59">
        <v>2000</v>
      </c>
      <c r="G8" s="505">
        <v>2000</v>
      </c>
    </row>
    <row r="9" spans="1:7" s="114" customFormat="1" ht="15.75" x14ac:dyDescent="0.25">
      <c r="A9" s="304" t="s">
        <v>184</v>
      </c>
      <c r="B9" s="39">
        <v>1604</v>
      </c>
      <c r="C9" s="40">
        <v>20000</v>
      </c>
      <c r="D9" s="58">
        <v>30000</v>
      </c>
      <c r="E9" s="59">
        <v>17000</v>
      </c>
      <c r="F9" s="59">
        <v>25000</v>
      </c>
      <c r="G9" s="454"/>
    </row>
    <row r="10" spans="1:7" s="114" customFormat="1" ht="15.75" x14ac:dyDescent="0.25">
      <c r="A10" s="304" t="s">
        <v>185</v>
      </c>
      <c r="B10" s="39">
        <v>1605</v>
      </c>
      <c r="C10" s="40">
        <v>2000</v>
      </c>
      <c r="D10" s="58">
        <v>2000</v>
      </c>
      <c r="E10" s="59">
        <v>2000</v>
      </c>
      <c r="F10" s="59">
        <v>2000</v>
      </c>
      <c r="G10" s="100"/>
    </row>
    <row r="11" spans="1:7" s="114" customFormat="1" ht="15.75" x14ac:dyDescent="0.25">
      <c r="A11" s="304" t="s">
        <v>202</v>
      </c>
      <c r="B11" s="302">
        <v>1905</v>
      </c>
      <c r="C11" s="303">
        <v>1000</v>
      </c>
      <c r="D11" s="129"/>
      <c r="E11" s="100"/>
      <c r="F11" s="100"/>
      <c r="G11" s="100"/>
    </row>
    <row r="12" spans="1:7" s="114" customFormat="1" ht="15.75" x14ac:dyDescent="0.25">
      <c r="A12" s="304" t="s">
        <v>203</v>
      </c>
      <c r="B12" s="302">
        <v>1906</v>
      </c>
      <c r="C12" s="303">
        <v>400</v>
      </c>
      <c r="D12" s="129"/>
      <c r="E12" s="100"/>
      <c r="F12" s="100"/>
      <c r="G12" s="100"/>
    </row>
    <row r="13" spans="1:7" s="114" customFormat="1" ht="15.75" x14ac:dyDescent="0.25">
      <c r="A13" s="304" t="s">
        <v>204</v>
      </c>
      <c r="B13" s="302">
        <v>1907</v>
      </c>
      <c r="C13" s="303">
        <v>700</v>
      </c>
      <c r="D13" s="129"/>
      <c r="E13" s="100"/>
      <c r="F13" s="100"/>
      <c r="G13" s="100"/>
    </row>
    <row r="14" spans="1:7" s="460" customFormat="1" ht="15.75" x14ac:dyDescent="0.25">
      <c r="A14" s="60" t="s">
        <v>397</v>
      </c>
      <c r="B14" s="302">
        <v>1604</v>
      </c>
      <c r="C14" s="303"/>
      <c r="D14" s="459"/>
      <c r="E14" s="442">
        <v>30000</v>
      </c>
      <c r="F14" s="492">
        <v>50000</v>
      </c>
      <c r="G14" s="492">
        <v>20000</v>
      </c>
    </row>
    <row r="15" spans="1:7" s="460" customFormat="1" ht="15.75" x14ac:dyDescent="0.25">
      <c r="A15" s="60" t="s">
        <v>423</v>
      </c>
      <c r="B15" s="302">
        <v>1611</v>
      </c>
      <c r="C15" s="303"/>
      <c r="D15" s="459"/>
      <c r="E15" s="507"/>
      <c r="F15" s="508"/>
      <c r="G15" s="508">
        <v>7400</v>
      </c>
    </row>
    <row r="16" spans="1:7" s="114" customFormat="1" ht="15.75" x14ac:dyDescent="0.25">
      <c r="A16" s="60" t="s">
        <v>229</v>
      </c>
      <c r="B16" s="251">
        <v>1667</v>
      </c>
      <c r="C16" s="303"/>
      <c r="D16" s="129"/>
      <c r="E16" s="61">
        <v>4000</v>
      </c>
      <c r="F16" s="100"/>
      <c r="G16" s="100"/>
    </row>
    <row r="17" spans="1:7" s="114" customFormat="1" ht="15.75" x14ac:dyDescent="0.25">
      <c r="A17" s="273" t="s">
        <v>212</v>
      </c>
      <c r="B17" s="251">
        <v>1666</v>
      </c>
      <c r="C17" s="303"/>
      <c r="D17" s="129"/>
      <c r="E17" s="61"/>
      <c r="F17" s="100"/>
      <c r="G17" s="100"/>
    </row>
    <row r="18" spans="1:7" ht="15.75" x14ac:dyDescent="0.25">
      <c r="A18" s="62" t="s">
        <v>77</v>
      </c>
      <c r="B18" s="46"/>
      <c r="C18" s="47">
        <f>SUM(C7:C17)</f>
        <v>24600</v>
      </c>
      <c r="D18" s="130">
        <f>SUM(D7:D17)</f>
        <v>33000</v>
      </c>
      <c r="E18" s="63">
        <f>SUM(E7:E17)</f>
        <v>55000</v>
      </c>
      <c r="F18" s="64">
        <f>SUM(F7:F17)</f>
        <v>79000</v>
      </c>
      <c r="G18" s="64">
        <f>SUM(G7:G17)</f>
        <v>29400</v>
      </c>
    </row>
    <row r="19" spans="1:7" ht="15.75" x14ac:dyDescent="0.25">
      <c r="A19" s="65"/>
      <c r="B19" s="49"/>
      <c r="C19" s="35"/>
      <c r="D19" s="36"/>
      <c r="E19" s="54"/>
      <c r="F19" s="54"/>
      <c r="G19" s="54"/>
    </row>
    <row r="20" spans="1:7" ht="15.75" x14ac:dyDescent="0.25">
      <c r="A20" s="123" t="s">
        <v>54</v>
      </c>
      <c r="B20" s="170"/>
      <c r="C20" s="111"/>
      <c r="D20" s="136"/>
      <c r="E20" s="113"/>
      <c r="F20" s="113"/>
      <c r="G20" s="113"/>
    </row>
    <row r="21" spans="1:7" ht="15.75" x14ac:dyDescent="0.25">
      <c r="A21" s="304" t="s">
        <v>78</v>
      </c>
      <c r="B21" s="39">
        <v>1697</v>
      </c>
      <c r="C21" s="40">
        <v>1000</v>
      </c>
      <c r="D21" s="58">
        <v>1000</v>
      </c>
      <c r="E21" s="59">
        <v>2500</v>
      </c>
      <c r="F21" s="59">
        <v>2500</v>
      </c>
      <c r="G21" s="59"/>
    </row>
    <row r="22" spans="1:7" ht="15.75" x14ac:dyDescent="0.25">
      <c r="A22" s="304" t="s">
        <v>202</v>
      </c>
      <c r="B22" s="302">
        <v>1905</v>
      </c>
      <c r="C22" s="303">
        <v>1500</v>
      </c>
      <c r="D22" s="58"/>
      <c r="E22" s="100"/>
      <c r="F22" s="100"/>
      <c r="G22" s="59"/>
    </row>
    <row r="23" spans="1:7" ht="15.75" x14ac:dyDescent="0.25">
      <c r="A23" s="304" t="s">
        <v>203</v>
      </c>
      <c r="B23" s="302">
        <v>1906</v>
      </c>
      <c r="C23" s="303">
        <v>500</v>
      </c>
      <c r="D23" s="58"/>
      <c r="E23" s="100"/>
      <c r="F23" s="100"/>
      <c r="G23" s="59"/>
    </row>
    <row r="24" spans="1:7" ht="15.75" x14ac:dyDescent="0.25">
      <c r="A24" s="304" t="s">
        <v>204</v>
      </c>
      <c r="B24" s="302">
        <v>1907</v>
      </c>
      <c r="C24" s="303">
        <v>800</v>
      </c>
      <c r="D24" s="58"/>
      <c r="E24" s="100"/>
      <c r="F24" s="100"/>
      <c r="G24" s="59"/>
    </row>
    <row r="25" spans="1:7" ht="15.75" x14ac:dyDescent="0.25">
      <c r="A25" s="304" t="s">
        <v>79</v>
      </c>
      <c r="B25" s="39">
        <v>1650</v>
      </c>
      <c r="C25" s="40">
        <v>1000</v>
      </c>
      <c r="D25" s="58">
        <v>1000</v>
      </c>
      <c r="E25" s="59">
        <v>1000</v>
      </c>
      <c r="F25" s="59">
        <v>1000</v>
      </c>
      <c r="G25" s="59"/>
    </row>
    <row r="26" spans="1:7" ht="15.75" x14ac:dyDescent="0.25">
      <c r="A26" s="304" t="s">
        <v>186</v>
      </c>
      <c r="B26" s="39">
        <v>1653</v>
      </c>
      <c r="C26" s="40"/>
      <c r="D26" s="58"/>
      <c r="E26" s="59"/>
      <c r="F26" s="59">
        <v>1000</v>
      </c>
      <c r="G26" s="59"/>
    </row>
    <row r="27" spans="1:7" s="301" customFormat="1" ht="15.75" x14ac:dyDescent="0.25">
      <c r="A27" s="60" t="s">
        <v>229</v>
      </c>
      <c r="B27" s="251">
        <v>1667</v>
      </c>
      <c r="C27" s="303"/>
      <c r="D27" s="129"/>
      <c r="E27" s="59">
        <v>5600</v>
      </c>
      <c r="F27" s="59"/>
      <c r="G27" s="59"/>
    </row>
    <row r="28" spans="1:7" s="451" customFormat="1" ht="15.75" x14ac:dyDescent="0.25">
      <c r="A28" s="273" t="s">
        <v>398</v>
      </c>
      <c r="B28" s="251">
        <v>1667</v>
      </c>
      <c r="C28" s="416"/>
      <c r="D28" s="509">
        <v>1800</v>
      </c>
      <c r="E28" s="506">
        <v>-1800</v>
      </c>
      <c r="F28" s="506"/>
      <c r="G28" s="506"/>
    </row>
    <row r="29" spans="1:7" s="451" customFormat="1" ht="15.75" x14ac:dyDescent="0.25">
      <c r="A29" s="273" t="s">
        <v>399</v>
      </c>
      <c r="B29" s="251">
        <v>1655</v>
      </c>
      <c r="C29" s="416"/>
      <c r="D29" s="509"/>
      <c r="E29" s="506"/>
      <c r="F29" s="506"/>
      <c r="G29" s="506">
        <v>2000</v>
      </c>
    </row>
    <row r="30" spans="1:7" s="114" customFormat="1" ht="15.75" x14ac:dyDescent="0.25">
      <c r="A30" s="304" t="s">
        <v>88</v>
      </c>
      <c r="B30" s="39">
        <v>1657</v>
      </c>
      <c r="C30" s="40">
        <v>2000</v>
      </c>
      <c r="D30" s="58">
        <v>2000</v>
      </c>
      <c r="E30" s="59"/>
      <c r="F30" s="59"/>
      <c r="G30" s="59"/>
    </row>
    <row r="31" spans="1:7" ht="15.75" x14ac:dyDescent="0.25">
      <c r="A31" s="62" t="s">
        <v>80</v>
      </c>
      <c r="B31" s="46"/>
      <c r="C31" s="47">
        <f>SUM(C20:C30)</f>
        <v>6800</v>
      </c>
      <c r="D31" s="130">
        <f>SUM(D20:D30)</f>
        <v>5800</v>
      </c>
      <c r="E31" s="63">
        <f>SUM(E20:E30)</f>
        <v>7300</v>
      </c>
      <c r="F31" s="63">
        <f>SUM(F20:F30)</f>
        <v>4500</v>
      </c>
      <c r="G31" s="64">
        <f>SUM(G20:G30)</f>
        <v>2000</v>
      </c>
    </row>
    <row r="32" spans="1:7" ht="15.75" x14ac:dyDescent="0.25">
      <c r="A32" s="65"/>
      <c r="B32" s="49"/>
      <c r="C32" s="35"/>
      <c r="D32" s="36"/>
      <c r="E32" s="56"/>
      <c r="F32" s="54"/>
      <c r="G32" s="54"/>
    </row>
    <row r="33" spans="1:11" ht="15.75" x14ac:dyDescent="0.25">
      <c r="A33" s="304"/>
      <c r="B33" s="39"/>
      <c r="C33" s="158"/>
      <c r="D33" s="133"/>
      <c r="E33" s="66"/>
      <c r="F33" s="59"/>
      <c r="G33" s="59"/>
      <c r="H33" s="68"/>
      <c r="I33" s="68"/>
      <c r="J33" s="68"/>
      <c r="K33" s="68"/>
    </row>
    <row r="34" spans="1:11" ht="15.75" x14ac:dyDescent="0.25">
      <c r="A34" s="304"/>
      <c r="B34" s="39"/>
      <c r="C34" s="158"/>
      <c r="D34" s="133"/>
      <c r="E34" s="66"/>
      <c r="F34" s="59"/>
      <c r="G34" s="59"/>
      <c r="H34" s="68"/>
      <c r="I34" s="68"/>
      <c r="J34" s="68"/>
      <c r="K34" s="68"/>
    </row>
    <row r="35" spans="1:11" ht="15.75" x14ac:dyDescent="0.25">
      <c r="A35" s="304"/>
      <c r="B35" s="39"/>
      <c r="C35" s="158"/>
      <c r="D35" s="133"/>
      <c r="E35" s="66"/>
      <c r="F35" s="59"/>
      <c r="G35" s="59"/>
      <c r="H35" s="68"/>
      <c r="I35" s="68"/>
      <c r="J35" s="68"/>
      <c r="K35" s="68"/>
    </row>
    <row r="36" spans="1:11" ht="15.75" x14ac:dyDescent="0.25">
      <c r="A36" s="304"/>
      <c r="B36" s="39"/>
      <c r="C36" s="158"/>
      <c r="D36" s="133"/>
      <c r="E36" s="66"/>
      <c r="F36" s="59"/>
      <c r="G36" s="59"/>
      <c r="H36" s="68"/>
      <c r="I36" s="68"/>
      <c r="J36" s="68"/>
      <c r="K36" s="68"/>
    </row>
    <row r="37" spans="1:11" s="301" customFormat="1" ht="15.75" x14ac:dyDescent="0.25">
      <c r="A37" s="304"/>
      <c r="B37" s="39"/>
      <c r="C37" s="158"/>
      <c r="D37" s="133"/>
      <c r="E37" s="66"/>
      <c r="F37" s="424"/>
      <c r="G37" s="424"/>
      <c r="H37" s="68"/>
      <c r="I37" s="68"/>
      <c r="J37" s="68"/>
      <c r="K37" s="68"/>
    </row>
    <row r="38" spans="1:11" s="301" customFormat="1" ht="15.75" x14ac:dyDescent="0.25">
      <c r="A38" s="304"/>
      <c r="B38" s="39"/>
      <c r="C38" s="158"/>
      <c r="D38" s="133"/>
      <c r="E38" s="66"/>
      <c r="F38" s="424"/>
      <c r="G38" s="424"/>
      <c r="H38" s="68"/>
      <c r="I38" s="68"/>
      <c r="J38" s="68"/>
      <c r="K38" s="68"/>
    </row>
    <row r="39" spans="1:11" s="301" customFormat="1" ht="15.75" x14ac:dyDescent="0.25">
      <c r="A39" s="304"/>
      <c r="B39" s="39"/>
      <c r="C39" s="158"/>
      <c r="D39" s="133"/>
      <c r="E39" s="66"/>
      <c r="F39" s="424"/>
      <c r="G39" s="424"/>
      <c r="H39" s="68"/>
      <c r="I39" s="68"/>
      <c r="J39" s="68"/>
      <c r="K39" s="68"/>
    </row>
    <row r="40" spans="1:11" s="301" customFormat="1" ht="15.75" x14ac:dyDescent="0.25">
      <c r="A40" s="304"/>
      <c r="B40" s="39"/>
      <c r="C40" s="158"/>
      <c r="D40" s="133"/>
      <c r="E40" s="66"/>
      <c r="F40" s="424"/>
      <c r="G40" s="424"/>
      <c r="H40" s="68"/>
      <c r="I40" s="68"/>
      <c r="J40" s="68"/>
      <c r="K40" s="68"/>
    </row>
    <row r="41" spans="1:11" s="301" customFormat="1" ht="15.75" x14ac:dyDescent="0.25">
      <c r="A41" s="304"/>
      <c r="B41" s="39"/>
      <c r="C41" s="158"/>
      <c r="D41" s="133"/>
      <c r="E41" s="66"/>
      <c r="F41" s="424"/>
      <c r="G41" s="424"/>
      <c r="H41" s="68"/>
      <c r="I41" s="68"/>
      <c r="J41" s="68"/>
      <c r="K41" s="68"/>
    </row>
    <row r="42" spans="1:11" s="301" customFormat="1" ht="15.75" x14ac:dyDescent="0.25">
      <c r="A42" s="304"/>
      <c r="B42" s="39"/>
      <c r="C42" s="158"/>
      <c r="D42" s="133"/>
      <c r="E42" s="66"/>
      <c r="F42" s="424"/>
      <c r="G42" s="424"/>
      <c r="H42" s="68"/>
      <c r="I42" s="68"/>
      <c r="J42" s="68"/>
      <c r="K42" s="68"/>
    </row>
    <row r="43" spans="1:11" ht="15.75" x14ac:dyDescent="0.25">
      <c r="A43" s="304"/>
      <c r="B43" s="39"/>
      <c r="C43" s="158"/>
      <c r="D43" s="133"/>
      <c r="E43" s="66"/>
      <c r="F43" s="59"/>
      <c r="G43" s="59"/>
      <c r="H43" s="68"/>
      <c r="I43" s="68"/>
      <c r="J43" s="68"/>
      <c r="K43" s="68"/>
    </row>
    <row r="44" spans="1:11" ht="15.75" x14ac:dyDescent="0.25">
      <c r="A44" s="304"/>
      <c r="B44" s="39"/>
      <c r="C44" s="158"/>
      <c r="D44" s="133"/>
      <c r="E44" s="66"/>
      <c r="F44" s="59"/>
      <c r="G44" s="59"/>
      <c r="H44" s="68"/>
      <c r="I44" s="68"/>
      <c r="J44" s="68"/>
      <c r="K44" s="68"/>
    </row>
    <row r="45" spans="1:11" ht="15.75" x14ac:dyDescent="0.25">
      <c r="A45" s="304"/>
      <c r="B45" s="39"/>
      <c r="C45" s="158"/>
      <c r="D45" s="133"/>
      <c r="E45" s="66"/>
      <c r="F45" s="59"/>
      <c r="G45" s="59"/>
      <c r="H45" s="68"/>
      <c r="I45" s="68"/>
      <c r="J45" s="68"/>
      <c r="K45" s="68"/>
    </row>
    <row r="46" spans="1:11" s="301" customFormat="1" ht="15.75" x14ac:dyDescent="0.25">
      <c r="A46" s="304"/>
      <c r="B46" s="39"/>
      <c r="C46" s="158"/>
      <c r="D46" s="133"/>
      <c r="E46" s="66"/>
      <c r="F46" s="59"/>
      <c r="G46" s="59"/>
      <c r="H46" s="68"/>
      <c r="I46" s="68"/>
      <c r="J46" s="68"/>
      <c r="K46" s="68"/>
    </row>
    <row r="47" spans="1:11" s="301" customFormat="1" ht="15.75" x14ac:dyDescent="0.25">
      <c r="A47" s="304"/>
      <c r="B47" s="39"/>
      <c r="C47" s="158"/>
      <c r="D47" s="133"/>
      <c r="E47" s="66"/>
      <c r="F47" s="59"/>
      <c r="G47" s="59"/>
      <c r="H47" s="68"/>
      <c r="I47" s="68"/>
      <c r="J47" s="68"/>
      <c r="K47" s="68"/>
    </row>
    <row r="48" spans="1:11" s="301" customFormat="1" ht="15.75" x14ac:dyDescent="0.25">
      <c r="A48" s="304"/>
      <c r="B48" s="39"/>
      <c r="C48" s="158"/>
      <c r="D48" s="133"/>
      <c r="E48" s="66"/>
      <c r="F48" s="59"/>
      <c r="G48" s="59"/>
      <c r="H48" s="68"/>
      <c r="I48" s="68"/>
      <c r="J48" s="68"/>
      <c r="K48" s="68"/>
    </row>
    <row r="49" spans="1:11" s="301" customFormat="1" ht="15.75" x14ac:dyDescent="0.25">
      <c r="A49" s="304"/>
      <c r="B49" s="39"/>
      <c r="C49" s="158"/>
      <c r="D49" s="133"/>
      <c r="E49" s="66"/>
      <c r="F49" s="59"/>
      <c r="G49" s="59"/>
      <c r="H49" s="68"/>
      <c r="I49" s="68"/>
      <c r="J49" s="68"/>
      <c r="K49" s="68"/>
    </row>
    <row r="50" spans="1:11" ht="15.75" x14ac:dyDescent="0.25">
      <c r="A50" s="304"/>
      <c r="B50" s="39"/>
      <c r="C50" s="158"/>
      <c r="D50" s="133"/>
      <c r="E50" s="66"/>
      <c r="F50" s="59"/>
      <c r="G50" s="59"/>
      <c r="H50" s="68"/>
      <c r="I50" s="68"/>
      <c r="J50" s="68"/>
      <c r="K50" s="68"/>
    </row>
    <row r="51" spans="1:11" ht="15.75" x14ac:dyDescent="0.25">
      <c r="A51" s="304"/>
      <c r="B51" s="39"/>
      <c r="C51" s="158"/>
      <c r="D51" s="133"/>
      <c r="E51" s="66"/>
      <c r="F51" s="59"/>
      <c r="G51" s="59"/>
      <c r="H51" s="68"/>
      <c r="I51" s="68"/>
      <c r="J51" s="68"/>
      <c r="K51" s="68"/>
    </row>
    <row r="52" spans="1:11" s="301" customFormat="1" ht="15.75" x14ac:dyDescent="0.25">
      <c r="A52" s="304"/>
      <c r="B52" s="39"/>
      <c r="C52" s="158"/>
      <c r="D52" s="133"/>
      <c r="E52" s="66"/>
      <c r="F52" s="424"/>
      <c r="G52" s="424"/>
      <c r="H52" s="68"/>
      <c r="I52" s="68"/>
      <c r="J52" s="68"/>
      <c r="K52" s="68"/>
    </row>
    <row r="53" spans="1:11" s="301" customFormat="1" ht="15.75" x14ac:dyDescent="0.25">
      <c r="A53" s="304"/>
      <c r="B53" s="39"/>
      <c r="C53" s="158"/>
      <c r="D53" s="133"/>
      <c r="E53" s="66"/>
      <c r="F53" s="424"/>
      <c r="G53" s="424"/>
      <c r="H53" s="68"/>
      <c r="I53" s="68"/>
      <c r="J53" s="68"/>
      <c r="K53" s="68"/>
    </row>
    <row r="54" spans="1:11" ht="15.75" x14ac:dyDescent="0.25">
      <c r="A54" s="304"/>
      <c r="B54" s="39"/>
      <c r="C54" s="92"/>
      <c r="D54" s="133"/>
      <c r="E54" s="66"/>
      <c r="F54" s="59"/>
      <c r="G54" s="59"/>
    </row>
    <row r="55" spans="1:11" ht="15.75" x14ac:dyDescent="0.25">
      <c r="A55" s="304"/>
      <c r="B55" s="39"/>
      <c r="C55" s="92"/>
      <c r="D55" s="133"/>
      <c r="E55" s="66"/>
      <c r="F55" s="59"/>
      <c r="G55" s="59"/>
    </row>
    <row r="56" spans="1:11" ht="15.75" x14ac:dyDescent="0.25">
      <c r="A56" s="96"/>
      <c r="B56" s="97"/>
      <c r="C56" s="98"/>
      <c r="D56" s="121"/>
      <c r="E56" s="61"/>
      <c r="F56" s="61"/>
      <c r="G56" s="100"/>
    </row>
    <row r="57" spans="1:11" ht="16.5" thickBot="1" x14ac:dyDescent="0.3">
      <c r="A57" s="60"/>
      <c r="B57" s="302"/>
      <c r="C57" s="98"/>
      <c r="D57" s="121"/>
      <c r="E57" s="61"/>
      <c r="F57" s="61"/>
      <c r="G57" s="100"/>
    </row>
    <row r="58" spans="1:11" ht="16.5" thickBot="1" x14ac:dyDescent="0.3">
      <c r="A58" s="406" t="s">
        <v>48</v>
      </c>
      <c r="B58" s="407"/>
      <c r="C58" s="408">
        <f>+C18+C31</f>
        <v>31400</v>
      </c>
      <c r="D58" s="410">
        <f>+D18+D31</f>
        <v>38800</v>
      </c>
      <c r="E58" s="411">
        <f>+E18+E31</f>
        <v>62300</v>
      </c>
      <c r="F58" s="411">
        <f>+F18+F31</f>
        <v>83500</v>
      </c>
      <c r="G58" s="409">
        <f>+G18+G31</f>
        <v>31400</v>
      </c>
    </row>
  </sheetData>
  <phoneticPr fontId="0" type="noConversion"/>
  <pageMargins left="0.78740157480314965" right="0.78740157480314965" top="0.59055118110236227" bottom="0.78740157480314965" header="0.51181102362204722" footer="0.51181102362204722"/>
  <pageSetup paperSize="256" scale="78" firstPageNumber="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9"/>
  <sheetViews>
    <sheetView topLeftCell="A2" zoomScaleNormal="100" zoomScalePageLayoutView="120" workbookViewId="0">
      <pane ySplit="5" topLeftCell="A36" activePane="bottomLeft" state="frozen"/>
      <selection activeCell="A70" sqref="A70"/>
      <selection pane="bottomLeft" activeCell="A56" sqref="A56"/>
    </sheetView>
  </sheetViews>
  <sheetFormatPr baseColWidth="10" defaultColWidth="9.85546875" defaultRowHeight="12.75" x14ac:dyDescent="0.2"/>
  <cols>
    <col min="1" max="1" width="41.7109375" style="1" customWidth="1"/>
    <col min="2" max="2" width="11.42578125" style="75" customWidth="1"/>
    <col min="3" max="3" width="11.140625" style="3" customWidth="1"/>
    <col min="4" max="7" width="11.7109375" style="3" customWidth="1"/>
    <col min="8" max="16384" width="9.85546875" style="1"/>
  </cols>
  <sheetData>
    <row r="1" spans="1:7" ht="15" x14ac:dyDescent="0.2">
      <c r="G1" s="5"/>
    </row>
    <row r="2" spans="1:7" ht="26.25" thickBot="1" x14ac:dyDescent="0.4">
      <c r="A2" s="124" t="s">
        <v>165</v>
      </c>
      <c r="B2" s="77"/>
      <c r="C2" s="7"/>
      <c r="D2" s="7"/>
      <c r="E2" s="7"/>
      <c r="F2" s="8"/>
      <c r="G2" s="9" t="s">
        <v>7</v>
      </c>
    </row>
    <row r="3" spans="1:7" ht="18.75" thickTop="1" x14ac:dyDescent="0.25">
      <c r="A3" s="10"/>
      <c r="B3" s="283"/>
      <c r="C3" s="284"/>
      <c r="D3" s="284"/>
      <c r="E3" s="284"/>
      <c r="F3" s="284"/>
      <c r="G3" s="284"/>
    </row>
    <row r="4" spans="1:7" ht="22.5" x14ac:dyDescent="0.3">
      <c r="A4" s="13"/>
      <c r="B4" s="79"/>
      <c r="C4" s="125" t="s">
        <v>8</v>
      </c>
      <c r="D4" s="126"/>
      <c r="E4" s="17" t="s">
        <v>9</v>
      </c>
      <c r="F4" s="18"/>
      <c r="G4" s="19"/>
    </row>
    <row r="5" spans="1:7" ht="18.75" x14ac:dyDescent="0.3">
      <c r="A5" s="20"/>
      <c r="B5" s="21"/>
      <c r="C5" s="127" t="s">
        <v>11</v>
      </c>
      <c r="D5" s="128" t="s">
        <v>12</v>
      </c>
      <c r="E5" s="24"/>
      <c r="F5" s="25"/>
      <c r="G5" s="26"/>
    </row>
    <row r="6" spans="1:7" ht="20.25" x14ac:dyDescent="0.3">
      <c r="A6" s="27" t="s">
        <v>56</v>
      </c>
      <c r="B6" s="156" t="s">
        <v>57</v>
      </c>
      <c r="C6" s="82">
        <v>2018</v>
      </c>
      <c r="D6" s="440">
        <v>2019</v>
      </c>
      <c r="E6" s="31">
        <v>2020</v>
      </c>
      <c r="F6" s="32">
        <v>2021</v>
      </c>
      <c r="G6" s="32">
        <v>2022</v>
      </c>
    </row>
    <row r="7" spans="1:7" s="305" customFormat="1" ht="15.75" x14ac:dyDescent="0.25">
      <c r="A7" s="273" t="s">
        <v>385</v>
      </c>
      <c r="B7" s="251">
        <v>1987</v>
      </c>
      <c r="C7" s="416">
        <v>5000</v>
      </c>
      <c r="D7" s="510">
        <v>3000</v>
      </c>
      <c r="E7" s="442">
        <v>3000</v>
      </c>
      <c r="F7" s="442"/>
      <c r="G7" s="492"/>
    </row>
    <row r="8" spans="1:7" s="305" customFormat="1" ht="15.75" x14ac:dyDescent="0.25">
      <c r="A8" s="273" t="s">
        <v>0</v>
      </c>
      <c r="B8" s="251">
        <v>1709</v>
      </c>
      <c r="C8" s="416">
        <v>500</v>
      </c>
      <c r="D8" s="388">
        <v>500</v>
      </c>
      <c r="E8" s="282">
        <v>800</v>
      </c>
      <c r="F8" s="282">
        <v>800</v>
      </c>
      <c r="G8" s="480">
        <v>800</v>
      </c>
    </row>
    <row r="9" spans="1:7" s="305" customFormat="1" ht="15.75" x14ac:dyDescent="0.25">
      <c r="A9" s="93" t="s">
        <v>170</v>
      </c>
      <c r="B9" s="251">
        <v>1710</v>
      </c>
      <c r="C9" s="416">
        <v>800</v>
      </c>
      <c r="D9" s="321">
        <v>800</v>
      </c>
      <c r="E9" s="282">
        <v>200</v>
      </c>
      <c r="F9" s="282">
        <v>200</v>
      </c>
      <c r="G9" s="480">
        <v>200</v>
      </c>
    </row>
    <row r="10" spans="1:7" s="305" customFormat="1" ht="15.75" x14ac:dyDescent="0.25">
      <c r="A10" s="273" t="s">
        <v>158</v>
      </c>
      <c r="B10" s="251">
        <v>1981</v>
      </c>
      <c r="C10" s="416">
        <v>200</v>
      </c>
      <c r="D10" s="388">
        <v>200</v>
      </c>
      <c r="E10" s="282">
        <v>800</v>
      </c>
      <c r="F10" s="282">
        <v>800</v>
      </c>
      <c r="G10" s="480">
        <v>800</v>
      </c>
    </row>
    <row r="11" spans="1:7" s="305" customFormat="1" ht="15.75" x14ac:dyDescent="0.25">
      <c r="A11" s="93" t="s">
        <v>81</v>
      </c>
      <c r="B11" s="251">
        <v>1711</v>
      </c>
      <c r="C11" s="416">
        <v>800</v>
      </c>
      <c r="D11" s="321">
        <v>800</v>
      </c>
      <c r="E11" s="282">
        <v>500</v>
      </c>
      <c r="F11" s="282">
        <v>500</v>
      </c>
      <c r="G11" s="480">
        <v>500</v>
      </c>
    </row>
    <row r="12" spans="1:7" s="305" customFormat="1" ht="15.75" x14ac:dyDescent="0.25">
      <c r="A12" s="273" t="s">
        <v>82</v>
      </c>
      <c r="B12" s="251">
        <v>1774</v>
      </c>
      <c r="C12" s="416">
        <v>500</v>
      </c>
      <c r="D12" s="388">
        <v>500</v>
      </c>
      <c r="E12" s="282">
        <v>300</v>
      </c>
      <c r="F12" s="282">
        <v>300</v>
      </c>
      <c r="G12" s="480">
        <v>300</v>
      </c>
    </row>
    <row r="13" spans="1:7" s="305" customFormat="1" ht="15.75" x14ac:dyDescent="0.25">
      <c r="A13" s="93" t="s">
        <v>83</v>
      </c>
      <c r="B13" s="251">
        <v>1414</v>
      </c>
      <c r="C13" s="416">
        <v>300</v>
      </c>
      <c r="D13" s="321">
        <v>300</v>
      </c>
      <c r="E13" s="282">
        <v>250</v>
      </c>
      <c r="F13" s="282">
        <v>250</v>
      </c>
      <c r="G13" s="480">
        <v>250</v>
      </c>
    </row>
    <row r="14" spans="1:7" s="305" customFormat="1" ht="15.75" x14ac:dyDescent="0.25">
      <c r="A14" s="273" t="s">
        <v>91</v>
      </c>
      <c r="B14" s="251">
        <v>1425</v>
      </c>
      <c r="C14" s="416">
        <v>250</v>
      </c>
      <c r="D14" s="388">
        <v>250</v>
      </c>
      <c r="E14" s="282">
        <v>250</v>
      </c>
      <c r="F14" s="282">
        <v>250</v>
      </c>
      <c r="G14" s="480">
        <v>250</v>
      </c>
    </row>
    <row r="15" spans="1:7" s="305" customFormat="1" ht="15.75" x14ac:dyDescent="0.25">
      <c r="A15" s="93" t="s">
        <v>84</v>
      </c>
      <c r="B15" s="251">
        <v>1401</v>
      </c>
      <c r="C15" s="416">
        <v>3000</v>
      </c>
      <c r="D15" s="321">
        <v>3000</v>
      </c>
      <c r="E15" s="282">
        <v>3000</v>
      </c>
      <c r="F15" s="282">
        <v>3000</v>
      </c>
      <c r="G15" s="480">
        <v>3000</v>
      </c>
    </row>
    <row r="16" spans="1:7" s="305" customFormat="1" ht="15.75" x14ac:dyDescent="0.25">
      <c r="A16" s="273" t="s">
        <v>226</v>
      </c>
      <c r="B16" s="251">
        <v>1830</v>
      </c>
      <c r="C16" s="416">
        <v>17000</v>
      </c>
      <c r="D16" s="388">
        <v>17000</v>
      </c>
      <c r="E16" s="282">
        <v>8000</v>
      </c>
      <c r="F16" s="282">
        <v>8000</v>
      </c>
      <c r="G16" s="480">
        <v>8000</v>
      </c>
    </row>
    <row r="17" spans="1:7" s="305" customFormat="1" ht="15.75" x14ac:dyDescent="0.25">
      <c r="A17" s="273" t="s">
        <v>163</v>
      </c>
      <c r="B17" s="251">
        <v>1714</v>
      </c>
      <c r="C17" s="416">
        <v>3000</v>
      </c>
      <c r="D17" s="321">
        <v>3000</v>
      </c>
      <c r="E17" s="282">
        <v>3000</v>
      </c>
      <c r="F17" s="282">
        <v>3000</v>
      </c>
      <c r="G17" s="480">
        <v>3000</v>
      </c>
    </row>
    <row r="18" spans="1:7" s="305" customFormat="1" ht="15.75" x14ac:dyDescent="0.25">
      <c r="A18" s="93" t="s">
        <v>188</v>
      </c>
      <c r="B18" s="251">
        <v>1981</v>
      </c>
      <c r="C18" s="416">
        <v>1500</v>
      </c>
      <c r="D18" s="321">
        <v>1500</v>
      </c>
      <c r="E18" s="282">
        <v>1500</v>
      </c>
      <c r="F18" s="282">
        <v>700</v>
      </c>
      <c r="G18" s="480">
        <v>700</v>
      </c>
    </row>
    <row r="19" spans="1:7" s="305" customFormat="1" ht="15.75" x14ac:dyDescent="0.25">
      <c r="A19" s="273" t="s">
        <v>187</v>
      </c>
      <c r="B19" s="251">
        <v>1707</v>
      </c>
      <c r="C19" s="416">
        <v>700</v>
      </c>
      <c r="D19" s="388"/>
      <c r="E19" s="282"/>
      <c r="F19" s="282"/>
      <c r="G19" s="480"/>
    </row>
    <row r="20" spans="1:7" s="305" customFormat="1" ht="15.75" x14ac:dyDescent="0.25">
      <c r="A20" s="273" t="s">
        <v>430</v>
      </c>
      <c r="B20" s="251">
        <v>1813</v>
      </c>
      <c r="C20" s="416"/>
      <c r="D20" s="321">
        <v>1000</v>
      </c>
      <c r="E20" s="282"/>
      <c r="F20" s="282"/>
      <c r="G20" s="480"/>
    </row>
    <row r="21" spans="1:7" s="305" customFormat="1" ht="15.75" x14ac:dyDescent="0.25">
      <c r="A21" s="93" t="s">
        <v>292</v>
      </c>
      <c r="B21" s="251">
        <v>1207</v>
      </c>
      <c r="C21" s="416">
        <v>2500</v>
      </c>
      <c r="D21" s="321">
        <v>1500</v>
      </c>
      <c r="E21" s="282"/>
      <c r="F21" s="282"/>
      <c r="G21" s="480"/>
    </row>
    <row r="22" spans="1:7" s="305" customFormat="1" ht="15.75" x14ac:dyDescent="0.25">
      <c r="A22" s="273" t="s">
        <v>189</v>
      </c>
      <c r="B22" s="251">
        <v>1719</v>
      </c>
      <c r="C22" s="416">
        <v>1800</v>
      </c>
      <c r="D22" s="388"/>
      <c r="E22" s="282"/>
      <c r="F22" s="282"/>
      <c r="G22" s="480"/>
    </row>
    <row r="23" spans="1:7" s="305" customFormat="1" ht="15.75" x14ac:dyDescent="0.25">
      <c r="A23" s="273" t="s">
        <v>190</v>
      </c>
      <c r="B23" s="251">
        <v>1140</v>
      </c>
      <c r="C23" s="416">
        <v>15000</v>
      </c>
      <c r="D23" s="388"/>
      <c r="E23" s="282"/>
      <c r="F23" s="282"/>
      <c r="G23" s="480"/>
    </row>
    <row r="24" spans="1:7" s="305" customFormat="1" ht="15.75" x14ac:dyDescent="0.25">
      <c r="A24" s="273" t="s">
        <v>273</v>
      </c>
      <c r="B24" s="251">
        <v>1712</v>
      </c>
      <c r="C24" s="416">
        <v>2000</v>
      </c>
      <c r="D24" s="388"/>
      <c r="E24" s="368"/>
      <c r="F24" s="368"/>
      <c r="G24" s="480"/>
    </row>
    <row r="25" spans="1:7" s="166" customFormat="1" ht="15.75" x14ac:dyDescent="0.25">
      <c r="A25" s="273" t="s">
        <v>272</v>
      </c>
      <c r="B25" s="251">
        <v>1985</v>
      </c>
      <c r="C25" s="416"/>
      <c r="D25" s="377">
        <v>1700</v>
      </c>
      <c r="E25" s="368"/>
      <c r="F25" s="368"/>
      <c r="G25" s="492"/>
    </row>
    <row r="26" spans="1:7" s="166" customFormat="1" ht="15.75" x14ac:dyDescent="0.25">
      <c r="A26" s="273" t="s">
        <v>431</v>
      </c>
      <c r="B26" s="251">
        <v>1423</v>
      </c>
      <c r="C26" s="416">
        <v>2000</v>
      </c>
      <c r="D26" s="377">
        <v>2000</v>
      </c>
      <c r="E26" s="368"/>
      <c r="F26" s="368"/>
      <c r="G26" s="492"/>
    </row>
    <row r="27" spans="1:7" s="451" customFormat="1" ht="15.75" x14ac:dyDescent="0.25">
      <c r="A27" s="273" t="s">
        <v>386</v>
      </c>
      <c r="B27" s="251">
        <v>1991</v>
      </c>
      <c r="C27" s="416"/>
      <c r="D27" s="510">
        <v>250</v>
      </c>
      <c r="E27" s="452"/>
      <c r="F27" s="452"/>
      <c r="G27" s="492"/>
    </row>
    <row r="28" spans="1:7" s="451" customFormat="1" ht="15.75" x14ac:dyDescent="0.25">
      <c r="A28" s="273" t="s">
        <v>388</v>
      </c>
      <c r="B28" s="251">
        <v>1992</v>
      </c>
      <c r="C28" s="416"/>
      <c r="D28" s="510">
        <v>100</v>
      </c>
      <c r="E28" s="452"/>
      <c r="F28" s="452"/>
      <c r="G28" s="492"/>
    </row>
    <row r="29" spans="1:7" s="451" customFormat="1" ht="15.75" x14ac:dyDescent="0.25">
      <c r="A29" s="273" t="s">
        <v>387</v>
      </c>
      <c r="B29" s="251">
        <v>1988</v>
      </c>
      <c r="C29" s="416"/>
      <c r="D29" s="458"/>
      <c r="E29" s="452"/>
      <c r="F29" s="452"/>
      <c r="G29" s="492">
        <v>300</v>
      </c>
    </row>
    <row r="30" spans="1:7" s="451" customFormat="1" ht="15.75" x14ac:dyDescent="0.25">
      <c r="A30" s="273" t="s">
        <v>389</v>
      </c>
      <c r="B30" s="251">
        <v>1989</v>
      </c>
      <c r="C30" s="416"/>
      <c r="D30" s="510">
        <v>200</v>
      </c>
      <c r="E30" s="442"/>
      <c r="F30" s="442"/>
      <c r="G30" s="492"/>
    </row>
    <row r="31" spans="1:7" s="451" customFormat="1" ht="15.75" x14ac:dyDescent="0.25">
      <c r="A31" s="273" t="s">
        <v>390</v>
      </c>
      <c r="B31" s="251">
        <v>1990</v>
      </c>
      <c r="C31" s="416"/>
      <c r="D31" s="510">
        <v>2100</v>
      </c>
      <c r="E31" s="442"/>
      <c r="F31" s="442"/>
      <c r="G31" s="492"/>
    </row>
    <row r="32" spans="1:7" s="451" customFormat="1" ht="15.75" x14ac:dyDescent="0.25">
      <c r="A32" s="273" t="s">
        <v>391</v>
      </c>
      <c r="B32" s="251">
        <v>1984</v>
      </c>
      <c r="C32" s="416"/>
      <c r="D32" s="510"/>
      <c r="E32" s="442">
        <v>2100</v>
      </c>
      <c r="F32" s="442"/>
      <c r="G32" s="492"/>
    </row>
    <row r="33" spans="1:7" s="451" customFormat="1" ht="15.75" x14ac:dyDescent="0.25">
      <c r="A33" s="273" t="s">
        <v>392</v>
      </c>
      <c r="B33" s="251">
        <v>1710</v>
      </c>
      <c r="C33" s="416"/>
      <c r="D33" s="510"/>
      <c r="E33" s="442">
        <v>600</v>
      </c>
      <c r="F33" s="442">
        <v>600</v>
      </c>
      <c r="G33" s="492"/>
    </row>
    <row r="34" spans="1:7" s="451" customFormat="1" ht="15.75" x14ac:dyDescent="0.25">
      <c r="A34" s="273" t="s">
        <v>393</v>
      </c>
      <c r="B34" s="251">
        <v>1730</v>
      </c>
      <c r="C34" s="416"/>
      <c r="D34" s="510"/>
      <c r="E34" s="442"/>
      <c r="F34" s="442"/>
      <c r="G34" s="492">
        <v>1500</v>
      </c>
    </row>
    <row r="35" spans="1:7" s="451" customFormat="1" ht="15.75" x14ac:dyDescent="0.25">
      <c r="A35" s="273" t="s">
        <v>394</v>
      </c>
      <c r="B35" s="251">
        <v>1777</v>
      </c>
      <c r="C35" s="416"/>
      <c r="D35" s="510">
        <v>2000</v>
      </c>
      <c r="E35" s="442"/>
      <c r="F35" s="442"/>
      <c r="G35" s="492"/>
    </row>
    <row r="36" spans="1:7" s="451" customFormat="1" ht="15.75" x14ac:dyDescent="0.25">
      <c r="A36" s="273" t="s">
        <v>395</v>
      </c>
      <c r="B36" s="251">
        <v>1781</v>
      </c>
      <c r="C36" s="416"/>
      <c r="D36" s="510">
        <v>450</v>
      </c>
      <c r="E36" s="442"/>
      <c r="F36" s="442"/>
      <c r="G36" s="492"/>
    </row>
    <row r="37" spans="1:7" s="451" customFormat="1" ht="15.75" x14ac:dyDescent="0.25">
      <c r="A37" s="273" t="s">
        <v>396</v>
      </c>
      <c r="B37" s="251">
        <v>114002</v>
      </c>
      <c r="C37" s="416"/>
      <c r="D37" s="510">
        <v>20000</v>
      </c>
      <c r="E37" s="442">
        <v>4000</v>
      </c>
      <c r="F37" s="442">
        <v>13000</v>
      </c>
      <c r="G37" s="492"/>
    </row>
    <row r="38" spans="1:7" s="451" customFormat="1" ht="15.75" x14ac:dyDescent="0.25">
      <c r="A38" s="273" t="s">
        <v>419</v>
      </c>
      <c r="B38" s="251">
        <v>1703</v>
      </c>
      <c r="C38" s="416"/>
      <c r="D38" s="510"/>
      <c r="E38" s="442">
        <v>20000</v>
      </c>
      <c r="F38" s="442"/>
      <c r="G38" s="492"/>
    </row>
    <row r="39" spans="1:7" s="451" customFormat="1" ht="15.75" x14ac:dyDescent="0.25">
      <c r="A39" s="273" t="s">
        <v>401</v>
      </c>
      <c r="B39" s="251">
        <v>1782</v>
      </c>
      <c r="C39" s="416"/>
      <c r="D39" s="510">
        <v>900</v>
      </c>
      <c r="E39" s="442"/>
      <c r="F39" s="442"/>
      <c r="G39" s="492"/>
    </row>
    <row r="40" spans="1:7" s="451" customFormat="1" ht="15.75" x14ac:dyDescent="0.25">
      <c r="A40" s="273" t="s">
        <v>402</v>
      </c>
      <c r="B40" s="251">
        <v>1783</v>
      </c>
      <c r="C40" s="416"/>
      <c r="D40" s="510">
        <v>800</v>
      </c>
      <c r="E40" s="442">
        <v>800</v>
      </c>
      <c r="F40" s="442"/>
      <c r="G40" s="492"/>
    </row>
    <row r="41" spans="1:7" s="451" customFormat="1" ht="15.75" x14ac:dyDescent="0.25">
      <c r="A41" s="273" t="s">
        <v>432</v>
      </c>
      <c r="B41" s="251">
        <v>1794</v>
      </c>
      <c r="C41" s="416"/>
      <c r="D41" s="510"/>
      <c r="E41" s="442"/>
      <c r="F41" s="442"/>
      <c r="G41" s="492">
        <v>1100</v>
      </c>
    </row>
    <row r="42" spans="1:7" s="451" customFormat="1" ht="15.75" x14ac:dyDescent="0.25">
      <c r="A42" s="273" t="s">
        <v>400</v>
      </c>
      <c r="B42" s="251">
        <v>1795</v>
      </c>
      <c r="C42" s="416"/>
      <c r="D42" s="510"/>
      <c r="E42" s="442"/>
      <c r="F42" s="442"/>
      <c r="G42" s="492">
        <v>500</v>
      </c>
    </row>
    <row r="43" spans="1:7" s="166" customFormat="1" ht="15.75" x14ac:dyDescent="0.25">
      <c r="A43" s="273" t="s">
        <v>411</v>
      </c>
      <c r="B43" s="251">
        <v>1757</v>
      </c>
      <c r="C43" s="416"/>
      <c r="D43" s="510">
        <v>3000</v>
      </c>
      <c r="E43" s="442"/>
      <c r="F43" s="442"/>
      <c r="G43" s="492"/>
    </row>
    <row r="44" spans="1:7" s="166" customFormat="1" ht="15.75" x14ac:dyDescent="0.25">
      <c r="A44" s="273" t="s">
        <v>421</v>
      </c>
      <c r="B44" s="251">
        <v>1951</v>
      </c>
      <c r="C44" s="416"/>
      <c r="D44" s="510">
        <v>10000</v>
      </c>
      <c r="E44" s="442"/>
      <c r="F44" s="442"/>
      <c r="G44" s="492"/>
    </row>
    <row r="45" spans="1:7" s="166" customFormat="1" ht="15.75" x14ac:dyDescent="0.25">
      <c r="A45" s="273"/>
      <c r="B45" s="251"/>
      <c r="C45" s="416"/>
      <c r="D45" s="510"/>
      <c r="E45" s="442"/>
      <c r="F45" s="442"/>
      <c r="G45" s="492"/>
    </row>
    <row r="46" spans="1:7" s="166" customFormat="1" ht="15.75" x14ac:dyDescent="0.25">
      <c r="A46" s="273"/>
      <c r="B46" s="251"/>
      <c r="C46" s="416"/>
      <c r="D46" s="510"/>
      <c r="E46" s="442"/>
      <c r="F46" s="442"/>
      <c r="G46" s="492"/>
    </row>
    <row r="47" spans="1:7" s="166" customFormat="1" ht="15.75" x14ac:dyDescent="0.25">
      <c r="A47" s="273"/>
      <c r="B47" s="251"/>
      <c r="C47" s="416"/>
      <c r="D47" s="510"/>
      <c r="E47" s="442"/>
      <c r="F47" s="442"/>
      <c r="G47" s="492"/>
    </row>
    <row r="48" spans="1:7" s="166" customFormat="1" ht="15.75" x14ac:dyDescent="0.25">
      <c r="A48" s="273"/>
      <c r="B48" s="251"/>
      <c r="C48" s="416"/>
      <c r="D48" s="510"/>
      <c r="E48" s="442"/>
      <c r="F48" s="442"/>
      <c r="G48" s="492"/>
    </row>
    <row r="49" spans="1:7" s="166" customFormat="1" ht="15.75" x14ac:dyDescent="0.25">
      <c r="A49" s="273"/>
      <c r="B49" s="251"/>
      <c r="C49" s="416"/>
      <c r="D49" s="510"/>
      <c r="E49" s="442"/>
      <c r="F49" s="442"/>
      <c r="G49" s="492"/>
    </row>
    <row r="50" spans="1:7" s="166" customFormat="1" ht="15.75" x14ac:dyDescent="0.25">
      <c r="A50" s="273"/>
      <c r="B50" s="251"/>
      <c r="C50" s="416"/>
      <c r="D50" s="510"/>
      <c r="E50" s="442"/>
      <c r="F50" s="442"/>
      <c r="G50" s="492"/>
    </row>
    <row r="51" spans="1:7" s="166" customFormat="1" ht="15.75" x14ac:dyDescent="0.25">
      <c r="A51" s="273"/>
      <c r="B51" s="251"/>
      <c r="C51" s="416"/>
      <c r="D51" s="510"/>
      <c r="E51" s="442"/>
      <c r="F51" s="442"/>
      <c r="G51" s="492"/>
    </row>
    <row r="52" spans="1:7" s="166" customFormat="1" ht="15.75" x14ac:dyDescent="0.25">
      <c r="A52" s="273"/>
      <c r="B52" s="251"/>
      <c r="C52" s="416"/>
      <c r="D52" s="510"/>
      <c r="E52" s="442"/>
      <c r="F52" s="442"/>
      <c r="G52" s="492"/>
    </row>
    <row r="53" spans="1:7" s="166" customFormat="1" ht="15.75" x14ac:dyDescent="0.25">
      <c r="A53" s="273"/>
      <c r="B53" s="251"/>
      <c r="C53" s="416"/>
      <c r="D53" s="510"/>
      <c r="E53" s="442"/>
      <c r="F53" s="442"/>
      <c r="G53" s="492"/>
    </row>
    <row r="54" spans="1:7" s="166" customFormat="1" ht="15.75" x14ac:dyDescent="0.25">
      <c r="A54" s="273"/>
      <c r="B54" s="251"/>
      <c r="C54" s="416"/>
      <c r="D54" s="510"/>
      <c r="E54" s="442"/>
      <c r="F54" s="442"/>
      <c r="G54" s="492"/>
    </row>
    <row r="55" spans="1:7" s="166" customFormat="1" ht="15.75" x14ac:dyDescent="0.25">
      <c r="A55" s="273"/>
      <c r="B55" s="251"/>
      <c r="C55" s="416"/>
      <c r="D55" s="377"/>
      <c r="E55" s="368"/>
      <c r="F55" s="368"/>
      <c r="G55" s="369"/>
    </row>
    <row r="56" spans="1:7" s="166" customFormat="1" ht="15.75" x14ac:dyDescent="0.25">
      <c r="A56" s="273"/>
      <c r="B56" s="251"/>
      <c r="C56" s="303"/>
      <c r="D56" s="377"/>
      <c r="E56" s="368"/>
      <c r="F56" s="368"/>
      <c r="G56" s="369"/>
    </row>
    <row r="57" spans="1:7" s="166" customFormat="1" ht="16.5" thickBot="1" x14ac:dyDescent="0.3">
      <c r="A57" s="273"/>
      <c r="B57" s="251"/>
      <c r="C57" s="303"/>
      <c r="D57" s="377"/>
      <c r="E57" s="368"/>
      <c r="F57" s="368"/>
      <c r="G57" s="369"/>
    </row>
    <row r="58" spans="1:7" ht="16.5" thickBot="1" x14ac:dyDescent="0.3">
      <c r="A58" s="406" t="s">
        <v>85</v>
      </c>
      <c r="B58" s="407"/>
      <c r="C58" s="408">
        <f>SUM(C7:C57)</f>
        <v>56850</v>
      </c>
      <c r="D58" s="410">
        <f>SUM(D7:D57)</f>
        <v>76850</v>
      </c>
      <c r="E58" s="411">
        <f>SUM(E7:E57)</f>
        <v>49100</v>
      </c>
      <c r="F58" s="411">
        <f>SUM(F7:F57)</f>
        <v>31400</v>
      </c>
      <c r="G58" s="409">
        <f>SUM(G7:G57)</f>
        <v>21200</v>
      </c>
    </row>
    <row r="59" spans="1:7" x14ac:dyDescent="0.2">
      <c r="C59" s="278"/>
    </row>
  </sheetData>
  <phoneticPr fontId="0" type="noConversion"/>
  <pageMargins left="0.78740157480314965" right="0.78740157480314965" top="0.59055118110236227" bottom="0.78740157480314965" header="0.51181102362204722" footer="0.51181102362204722"/>
  <pageSetup paperSize="9" scale="78"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Q83"/>
  <sheetViews>
    <sheetView tabSelected="1" zoomScale="90" zoomScaleNormal="90" zoomScalePageLayoutView="90" workbookViewId="0">
      <selection activeCell="H71" sqref="H71"/>
    </sheetView>
  </sheetViews>
  <sheetFormatPr baseColWidth="10" defaultColWidth="9.85546875" defaultRowHeight="12.75" x14ac:dyDescent="0.2"/>
  <cols>
    <col min="1" max="1" width="11.42578125" style="1" customWidth="1"/>
    <col min="2" max="2" width="36.42578125" style="1" customWidth="1"/>
    <col min="3" max="3" width="11.42578125" style="2" customWidth="1"/>
    <col min="4" max="4" width="13.42578125" style="3" customWidth="1"/>
    <col min="5" max="5" width="13.140625" style="3" customWidth="1"/>
    <col min="6" max="6" width="12.28515625" style="3" customWidth="1"/>
    <col min="7" max="8" width="11.7109375" style="3" customWidth="1"/>
    <col min="9" max="9" width="11.5703125" style="3" customWidth="1"/>
    <col min="10" max="11" width="9.85546875" style="1" hidden="1" customWidth="1"/>
    <col min="12" max="12" width="11.42578125" style="1" hidden="1" customWidth="1"/>
    <col min="13" max="16384" width="9.85546875" style="1"/>
  </cols>
  <sheetData>
    <row r="1" spans="2:17" ht="15.75" x14ac:dyDescent="0.25">
      <c r="B1" s="164" t="s">
        <v>328</v>
      </c>
      <c r="E1" s="4"/>
      <c r="I1" s="300"/>
    </row>
    <row r="2" spans="2:17" ht="26.25" thickBot="1" x14ac:dyDescent="0.4">
      <c r="B2" s="124" t="s">
        <v>6</v>
      </c>
      <c r="C2" s="6"/>
      <c r="D2" s="7"/>
      <c r="E2" s="7"/>
      <c r="F2" s="7"/>
      <c r="G2" s="329"/>
      <c r="H2" s="330"/>
      <c r="I2" s="331" t="s">
        <v>405</v>
      </c>
    </row>
    <row r="3" spans="2:17" ht="18.75" thickTop="1" x14ac:dyDescent="0.25">
      <c r="B3" s="10"/>
      <c r="C3" s="11"/>
      <c r="D3" s="12"/>
      <c r="E3" s="12"/>
      <c r="F3" s="12"/>
      <c r="G3" s="12"/>
      <c r="H3" s="12"/>
      <c r="I3" s="12"/>
      <c r="M3" s="301"/>
      <c r="N3" s="301"/>
      <c r="O3" s="301"/>
      <c r="P3" s="301"/>
      <c r="Q3" s="301"/>
    </row>
    <row r="4" spans="2:17" ht="22.5" x14ac:dyDescent="0.3">
      <c r="B4" s="13"/>
      <c r="C4" s="14"/>
      <c r="D4" s="15"/>
      <c r="E4" s="16" t="s">
        <v>8</v>
      </c>
      <c r="F4" s="310"/>
      <c r="G4" s="17" t="s">
        <v>9</v>
      </c>
      <c r="H4" s="18"/>
      <c r="I4" s="298"/>
      <c r="M4" s="301"/>
      <c r="N4" s="301"/>
      <c r="O4" s="301"/>
      <c r="P4" s="301"/>
      <c r="Q4" s="301"/>
    </row>
    <row r="5" spans="2:17" ht="18.75" x14ac:dyDescent="0.3">
      <c r="B5" s="20"/>
      <c r="C5" s="21"/>
      <c r="D5" s="22" t="s">
        <v>10</v>
      </c>
      <c r="E5" s="23" t="s">
        <v>11</v>
      </c>
      <c r="F5" s="311" t="s">
        <v>12</v>
      </c>
      <c r="G5" s="24"/>
      <c r="H5" s="25"/>
      <c r="I5" s="299"/>
      <c r="M5" s="301"/>
      <c r="N5" s="301"/>
      <c r="O5" s="301"/>
      <c r="P5" s="301"/>
      <c r="Q5" s="301"/>
    </row>
    <row r="6" spans="2:17" ht="20.25" x14ac:dyDescent="0.3">
      <c r="B6" s="27" t="s">
        <v>13</v>
      </c>
      <c r="C6" s="28" t="s">
        <v>14</v>
      </c>
      <c r="D6" s="29">
        <v>2017</v>
      </c>
      <c r="E6" s="30">
        <v>2018</v>
      </c>
      <c r="F6" s="312">
        <v>2019</v>
      </c>
      <c r="G6" s="343">
        <v>2020</v>
      </c>
      <c r="H6" s="344">
        <v>2021</v>
      </c>
      <c r="I6" s="345">
        <v>2022</v>
      </c>
      <c r="M6" s="301"/>
      <c r="N6" s="301"/>
      <c r="O6" s="301"/>
      <c r="P6" s="301"/>
      <c r="Q6" s="301"/>
    </row>
    <row r="7" spans="2:17" ht="15.75" x14ac:dyDescent="0.25">
      <c r="B7" s="33" t="s">
        <v>305</v>
      </c>
      <c r="C7" s="34"/>
      <c r="D7" s="35"/>
      <c r="E7" s="309"/>
      <c r="F7" s="332"/>
      <c r="G7" s="313"/>
      <c r="H7" s="313"/>
      <c r="I7" s="313"/>
      <c r="M7" s="301"/>
      <c r="N7" s="301"/>
      <c r="O7" s="301"/>
      <c r="P7" s="301"/>
      <c r="Q7" s="301"/>
    </row>
    <row r="8" spans="2:17" ht="15.75" x14ac:dyDescent="0.25">
      <c r="B8" s="38" t="s">
        <v>15</v>
      </c>
      <c r="C8" s="39">
        <v>8000</v>
      </c>
      <c r="D8" s="468">
        <v>-412539</v>
      </c>
      <c r="E8" s="53">
        <v>-422000</v>
      </c>
      <c r="F8" s="332">
        <v>-448200</v>
      </c>
      <c r="G8" s="313">
        <v>-456200</v>
      </c>
      <c r="H8" s="313">
        <v>-456200</v>
      </c>
      <c r="I8" s="313">
        <v>-456200</v>
      </c>
      <c r="M8" s="301"/>
      <c r="N8" s="301"/>
      <c r="O8" s="301"/>
      <c r="P8" s="301"/>
      <c r="Q8" s="301"/>
    </row>
    <row r="9" spans="2:17" ht="15.75" x14ac:dyDescent="0.25">
      <c r="B9" s="38" t="s">
        <v>178</v>
      </c>
      <c r="C9" s="39">
        <v>8040</v>
      </c>
      <c r="D9" s="468">
        <v>-8012</v>
      </c>
      <c r="E9" s="53">
        <v>-8300</v>
      </c>
      <c r="F9" s="332">
        <v>850</v>
      </c>
      <c r="G9" s="313">
        <v>5700</v>
      </c>
      <c r="H9" s="313">
        <v>5700</v>
      </c>
      <c r="I9" s="313">
        <v>5700</v>
      </c>
      <c r="M9" s="301"/>
      <c r="N9" s="301"/>
      <c r="O9" s="301"/>
      <c r="P9" s="301"/>
      <c r="Q9" s="301"/>
    </row>
    <row r="10" spans="2:17" ht="15.75" x14ac:dyDescent="0.25">
      <c r="B10" s="38" t="s">
        <v>16</v>
      </c>
      <c r="C10" s="39">
        <v>8040</v>
      </c>
      <c r="D10" s="468">
        <v>-346829</v>
      </c>
      <c r="E10" s="53">
        <v>-361450</v>
      </c>
      <c r="F10" s="332">
        <f>-374100+2000</f>
        <v>-372100</v>
      </c>
      <c r="G10" s="313">
        <f>-376300+2000-850-3000</f>
        <v>-378150</v>
      </c>
      <c r="H10" s="313">
        <f>-376400+2000-850-3000</f>
        <v>-378250</v>
      </c>
      <c r="I10" s="313">
        <f>-376400+2000-850-3000</f>
        <v>-378250</v>
      </c>
      <c r="M10" s="301"/>
      <c r="N10" s="301"/>
      <c r="O10" s="301"/>
      <c r="P10" s="301"/>
      <c r="Q10" s="301"/>
    </row>
    <row r="11" spans="2:17" s="301" customFormat="1" ht="15.75" x14ac:dyDescent="0.25">
      <c r="B11" s="38" t="s">
        <v>255</v>
      </c>
      <c r="C11" s="39">
        <v>8040</v>
      </c>
      <c r="D11" s="468">
        <v>-1948</v>
      </c>
      <c r="E11" s="53">
        <v>-1999</v>
      </c>
      <c r="F11" s="332">
        <v>-1000</v>
      </c>
      <c r="G11" s="313">
        <v>0</v>
      </c>
      <c r="H11" s="313">
        <v>0</v>
      </c>
      <c r="I11" s="313">
        <v>0</v>
      </c>
    </row>
    <row r="12" spans="2:17" ht="15.75" x14ac:dyDescent="0.25">
      <c r="B12" s="38" t="s">
        <v>86</v>
      </c>
      <c r="C12" s="39">
        <v>8040</v>
      </c>
      <c r="D12" s="468">
        <v>-1800</v>
      </c>
      <c r="E12" s="53">
        <v>-2000</v>
      </c>
      <c r="F12" s="332">
        <v>-2000</v>
      </c>
      <c r="G12" s="313">
        <v>-2000</v>
      </c>
      <c r="H12" s="313">
        <v>-2000</v>
      </c>
      <c r="I12" s="313">
        <v>-2000</v>
      </c>
      <c r="M12" s="301"/>
      <c r="N12" s="301"/>
      <c r="O12" s="301"/>
      <c r="P12" s="301"/>
      <c r="Q12" s="301"/>
    </row>
    <row r="13" spans="2:17" ht="15.75" x14ac:dyDescent="0.25">
      <c r="B13" s="38" t="s">
        <v>137</v>
      </c>
      <c r="C13" s="39">
        <v>8045</v>
      </c>
      <c r="D13" s="468">
        <v>-22750</v>
      </c>
      <c r="E13" s="53"/>
      <c r="F13" s="332"/>
      <c r="G13" s="313"/>
      <c r="H13" s="313"/>
      <c r="I13" s="313"/>
      <c r="M13" s="301"/>
      <c r="N13" s="301"/>
      <c r="O13" s="301"/>
      <c r="P13" s="301"/>
      <c r="Q13" s="301"/>
    </row>
    <row r="14" spans="2:17" ht="15.75" x14ac:dyDescent="0.25">
      <c r="B14" s="38" t="s">
        <v>17</v>
      </c>
      <c r="C14" s="39">
        <v>8043</v>
      </c>
      <c r="D14" s="468">
        <v>-2895</v>
      </c>
      <c r="E14" s="53">
        <v>-3000</v>
      </c>
      <c r="F14" s="332">
        <v>-2600</v>
      </c>
      <c r="G14" s="313">
        <v>-2300</v>
      </c>
      <c r="H14" s="313">
        <v>-2000</v>
      </c>
      <c r="I14" s="313">
        <v>-1700</v>
      </c>
      <c r="M14" s="301"/>
      <c r="N14" s="301"/>
      <c r="O14" s="301"/>
      <c r="P14" s="301"/>
      <c r="Q14" s="301"/>
    </row>
    <row r="15" spans="2:17" ht="15.75" x14ac:dyDescent="0.25">
      <c r="B15" s="38" t="s">
        <v>18</v>
      </c>
      <c r="C15" s="39">
        <v>8045</v>
      </c>
      <c r="D15" s="468">
        <v>-53639</v>
      </c>
      <c r="E15" s="53">
        <v>-53500</v>
      </c>
      <c r="F15" s="332">
        <v>-52500</v>
      </c>
      <c r="G15" s="313">
        <v>-50700</v>
      </c>
      <c r="H15" s="313">
        <v>-48800</v>
      </c>
      <c r="I15" s="313">
        <v>-46850</v>
      </c>
      <c r="M15" s="301"/>
      <c r="N15" s="301"/>
      <c r="O15" s="301"/>
      <c r="P15" s="301"/>
      <c r="Q15" s="301"/>
    </row>
    <row r="16" spans="2:17" s="301" customFormat="1" ht="15.75" x14ac:dyDescent="0.25">
      <c r="B16" s="38" t="s">
        <v>234</v>
      </c>
      <c r="C16" s="39">
        <v>8046</v>
      </c>
      <c r="D16" s="468">
        <v>-165</v>
      </c>
      <c r="E16" s="53"/>
      <c r="F16" s="332"/>
      <c r="G16" s="313"/>
      <c r="H16" s="313"/>
      <c r="I16" s="313"/>
    </row>
    <row r="17" spans="2:9" ht="15.75" x14ac:dyDescent="0.25">
      <c r="B17" s="38" t="s">
        <v>19</v>
      </c>
      <c r="C17" s="39">
        <v>8050</v>
      </c>
      <c r="D17" s="468">
        <v>-38187</v>
      </c>
      <c r="E17" s="53">
        <v>-36900</v>
      </c>
      <c r="F17" s="332">
        <f>-25500-2000</f>
        <v>-27500</v>
      </c>
      <c r="G17" s="313">
        <f>-15100+4000</f>
        <v>-11100</v>
      </c>
      <c r="H17" s="313">
        <f>-10000-6000</f>
        <v>-16000</v>
      </c>
      <c r="I17" s="313">
        <f>-8000-6800</f>
        <v>-14800</v>
      </c>
    </row>
    <row r="18" spans="2:9" ht="15.75" x14ac:dyDescent="0.25">
      <c r="B18" s="38" t="s">
        <v>415</v>
      </c>
      <c r="C18" s="39">
        <v>8010</v>
      </c>
      <c r="D18" s="477">
        <v>-28547</v>
      </c>
      <c r="E18" s="53">
        <f>-31800+150</f>
        <v>-31650</v>
      </c>
      <c r="F18" s="332">
        <v>-39440</v>
      </c>
      <c r="G18" s="313">
        <v>-43550</v>
      </c>
      <c r="H18" s="313">
        <v>-43550</v>
      </c>
      <c r="I18" s="313">
        <v>-43550</v>
      </c>
    </row>
    <row r="19" spans="2:9" ht="15.75" x14ac:dyDescent="0.25">
      <c r="B19" s="38" t="s">
        <v>152</v>
      </c>
      <c r="C19" s="39">
        <v>8010</v>
      </c>
      <c r="D19" s="53">
        <v>-707</v>
      </c>
      <c r="E19" s="53">
        <v>-10000</v>
      </c>
      <c r="F19" s="332">
        <v>-9840</v>
      </c>
      <c r="G19" s="313">
        <v>-9840</v>
      </c>
      <c r="H19" s="313">
        <v>-9840</v>
      </c>
      <c r="I19" s="313">
        <v>-9840</v>
      </c>
    </row>
    <row r="20" spans="2:9" s="301" customFormat="1" ht="15.75" x14ac:dyDescent="0.25">
      <c r="B20" s="464" t="s">
        <v>416</v>
      </c>
      <c r="C20" s="39">
        <v>8010</v>
      </c>
      <c r="D20" s="53">
        <v>-5811</v>
      </c>
      <c r="E20" s="53">
        <f>-7240+15</f>
        <v>-7225</v>
      </c>
      <c r="F20" s="332">
        <v>-7240</v>
      </c>
      <c r="G20" s="313">
        <v>-7240</v>
      </c>
      <c r="H20" s="313">
        <v>-7240</v>
      </c>
      <c r="I20" s="313">
        <v>-7240</v>
      </c>
    </row>
    <row r="21" spans="2:9" s="301" customFormat="1" ht="15.75" x14ac:dyDescent="0.25">
      <c r="B21" s="464" t="s">
        <v>417</v>
      </c>
      <c r="C21" s="39">
        <v>8010</v>
      </c>
      <c r="D21" s="471">
        <v>-8521</v>
      </c>
      <c r="E21" s="53">
        <f>-10075+150</f>
        <v>-9925</v>
      </c>
      <c r="F21" s="332">
        <v>-11520</v>
      </c>
      <c r="G21" s="313">
        <v>-11420</v>
      </c>
      <c r="H21" s="313">
        <v>-11320</v>
      </c>
      <c r="I21" s="313">
        <v>-11220</v>
      </c>
    </row>
    <row r="22" spans="2:9" ht="15.75" x14ac:dyDescent="0.25">
      <c r="B22" s="38" t="s">
        <v>20</v>
      </c>
      <c r="C22" s="39">
        <v>8041</v>
      </c>
      <c r="D22" s="469">
        <v>-20379</v>
      </c>
      <c r="E22" s="53">
        <v>-20155</v>
      </c>
      <c r="F22" s="332"/>
      <c r="G22" s="313"/>
      <c r="H22" s="313"/>
      <c r="I22" s="313"/>
    </row>
    <row r="23" spans="2:9" ht="15.75" x14ac:dyDescent="0.25">
      <c r="B23" s="42" t="s">
        <v>21</v>
      </c>
      <c r="C23" s="43">
        <v>8042</v>
      </c>
      <c r="D23" s="470">
        <v>-311</v>
      </c>
      <c r="E23" s="53">
        <v>0</v>
      </c>
      <c r="F23" s="332">
        <v>0</v>
      </c>
      <c r="G23" s="313">
        <v>0</v>
      </c>
      <c r="H23" s="313">
        <v>0</v>
      </c>
      <c r="I23" s="313"/>
    </row>
    <row r="24" spans="2:9" ht="15.75" x14ac:dyDescent="0.25">
      <c r="B24" s="42" t="s">
        <v>22</v>
      </c>
      <c r="C24" s="43">
        <v>8044</v>
      </c>
      <c r="D24" s="470">
        <v>-616</v>
      </c>
      <c r="E24" s="53">
        <v>-1020</v>
      </c>
      <c r="F24" s="332">
        <v>-600</v>
      </c>
      <c r="G24" s="313">
        <v>-550</v>
      </c>
      <c r="H24" s="313">
        <v>-500</v>
      </c>
      <c r="I24" s="313">
        <v>-450</v>
      </c>
    </row>
    <row r="25" spans="2:9" ht="15.75" x14ac:dyDescent="0.25">
      <c r="B25" s="42" t="s">
        <v>23</v>
      </c>
      <c r="C25" s="43">
        <v>8099</v>
      </c>
      <c r="D25" s="470">
        <v>-19252</v>
      </c>
      <c r="E25" s="107">
        <v>-19700</v>
      </c>
      <c r="F25" s="332">
        <v>-20651</v>
      </c>
      <c r="G25" s="313">
        <v>-21884</v>
      </c>
      <c r="H25" s="313">
        <v>-24082</v>
      </c>
      <c r="I25" s="313">
        <v>-26766</v>
      </c>
    </row>
    <row r="26" spans="2:9" ht="15.75" x14ac:dyDescent="0.25">
      <c r="B26" s="45" t="s">
        <v>24</v>
      </c>
      <c r="C26" s="46"/>
      <c r="D26" s="47">
        <f t="shared" ref="D26:I26" si="0">SUM(D8:D25)</f>
        <v>-972908</v>
      </c>
      <c r="E26" s="137">
        <f t="shared" si="0"/>
        <v>-988824</v>
      </c>
      <c r="F26" s="333">
        <f t="shared" si="0"/>
        <v>-994341</v>
      </c>
      <c r="G26" s="417">
        <f t="shared" si="0"/>
        <v>-989234</v>
      </c>
      <c r="H26" s="417">
        <f t="shared" si="0"/>
        <v>-994082</v>
      </c>
      <c r="I26" s="418">
        <f t="shared" si="0"/>
        <v>-993166</v>
      </c>
    </row>
    <row r="27" spans="2:9" ht="15.75" x14ac:dyDescent="0.25">
      <c r="B27" s="48"/>
      <c r="C27" s="49"/>
      <c r="D27" s="35"/>
      <c r="E27" s="138"/>
      <c r="F27" s="334"/>
      <c r="G27" s="346"/>
      <c r="H27" s="347"/>
      <c r="I27" s="347"/>
    </row>
    <row r="28" spans="2:9" ht="15.75" x14ac:dyDescent="0.25">
      <c r="B28" s="50" t="s">
        <v>304</v>
      </c>
      <c r="C28" s="43"/>
      <c r="D28" s="303"/>
      <c r="E28" s="139"/>
      <c r="F28" s="334"/>
      <c r="G28" s="421"/>
      <c r="H28" s="421"/>
      <c r="I28" s="421"/>
    </row>
    <row r="29" spans="2:9" ht="15.75" x14ac:dyDescent="0.25">
      <c r="B29" s="38" t="s">
        <v>147</v>
      </c>
      <c r="C29" s="39">
        <v>9000</v>
      </c>
      <c r="D29" s="53">
        <v>17950</v>
      </c>
      <c r="E29" s="53">
        <v>21770</v>
      </c>
      <c r="F29" s="334">
        <v>25800</v>
      </c>
      <c r="G29" s="420">
        <v>32000</v>
      </c>
      <c r="H29" s="313">
        <v>37150</v>
      </c>
      <c r="I29" s="313">
        <v>39600</v>
      </c>
    </row>
    <row r="30" spans="2:9" ht="15.75" x14ac:dyDescent="0.25">
      <c r="B30" s="38" t="s">
        <v>148</v>
      </c>
      <c r="C30" s="39">
        <v>9010</v>
      </c>
      <c r="D30" s="53">
        <v>42945</v>
      </c>
      <c r="E30" s="53">
        <v>50550</v>
      </c>
      <c r="F30" s="334">
        <v>55800</v>
      </c>
      <c r="G30" s="420">
        <v>67500</v>
      </c>
      <c r="H30" s="313">
        <v>73500</v>
      </c>
      <c r="I30" s="313">
        <v>77000</v>
      </c>
    </row>
    <row r="31" spans="2:9" ht="15.75" x14ac:dyDescent="0.25">
      <c r="B31" s="38" t="s">
        <v>25</v>
      </c>
      <c r="C31" s="39">
        <v>9005</v>
      </c>
      <c r="D31" s="53"/>
      <c r="E31" s="53"/>
      <c r="F31" s="334"/>
      <c r="G31" s="420"/>
      <c r="H31" s="313"/>
      <c r="I31" s="313"/>
    </row>
    <row r="32" spans="2:9" ht="15.75" x14ac:dyDescent="0.25">
      <c r="B32" s="38" t="s">
        <v>143</v>
      </c>
      <c r="C32" s="39">
        <v>9020</v>
      </c>
      <c r="D32" s="472">
        <v>429</v>
      </c>
      <c r="E32" s="53">
        <v>600</v>
      </c>
      <c r="F32" s="334">
        <v>600</v>
      </c>
      <c r="G32" s="420">
        <v>600</v>
      </c>
      <c r="H32" s="313">
        <v>600</v>
      </c>
      <c r="I32" s="313">
        <v>600</v>
      </c>
    </row>
    <row r="33" spans="2:9" ht="15.75" x14ac:dyDescent="0.25">
      <c r="B33" s="38" t="s">
        <v>26</v>
      </c>
      <c r="C33" s="39">
        <v>9000</v>
      </c>
      <c r="D33" s="472">
        <v>-1783</v>
      </c>
      <c r="E33" s="53">
        <v>-400</v>
      </c>
      <c r="F33" s="334">
        <v>-200</v>
      </c>
      <c r="G33" s="420">
        <v>-200</v>
      </c>
      <c r="H33" s="313">
        <v>-200</v>
      </c>
      <c r="I33" s="313">
        <v>-200</v>
      </c>
    </row>
    <row r="34" spans="2:9" ht="15.75" x14ac:dyDescent="0.25">
      <c r="B34" s="38" t="s">
        <v>138</v>
      </c>
      <c r="C34" s="39">
        <v>9000</v>
      </c>
      <c r="D34" s="53"/>
      <c r="E34" s="53"/>
      <c r="F34" s="334"/>
      <c r="G34" s="420"/>
      <c r="H34" s="313"/>
      <c r="I34" s="313"/>
    </row>
    <row r="35" spans="2:9" ht="15.75" x14ac:dyDescent="0.25">
      <c r="B35" s="38" t="s">
        <v>27</v>
      </c>
      <c r="C35" s="39">
        <v>9000</v>
      </c>
      <c r="D35" s="473">
        <v>-59</v>
      </c>
      <c r="E35" s="53">
        <v>-50</v>
      </c>
      <c r="F35" s="334">
        <v>-50</v>
      </c>
      <c r="G35" s="420">
        <v>-50</v>
      </c>
      <c r="H35" s="313">
        <v>-50</v>
      </c>
      <c r="I35" s="313">
        <v>-50</v>
      </c>
    </row>
    <row r="36" spans="2:9" ht="15.75" x14ac:dyDescent="0.25">
      <c r="B36" s="38" t="s">
        <v>28</v>
      </c>
      <c r="C36" s="39">
        <v>9000</v>
      </c>
      <c r="D36" s="473">
        <v>-3767</v>
      </c>
      <c r="E36" s="53">
        <v>-3600</v>
      </c>
      <c r="F36" s="334">
        <v>-3600</v>
      </c>
      <c r="G36" s="420">
        <v>-3000</v>
      </c>
      <c r="H36" s="313">
        <v>-2000</v>
      </c>
      <c r="I36" s="313">
        <v>-1500</v>
      </c>
    </row>
    <row r="37" spans="2:9" ht="15.75" x14ac:dyDescent="0.25">
      <c r="B37" s="38" t="s">
        <v>29</v>
      </c>
      <c r="C37" s="39">
        <v>9008</v>
      </c>
      <c r="D37" s="473">
        <v>-466</v>
      </c>
      <c r="E37" s="53">
        <v>-350</v>
      </c>
      <c r="F37" s="334">
        <v>-350</v>
      </c>
      <c r="G37" s="420">
        <v>-350</v>
      </c>
      <c r="H37" s="313">
        <v>-350</v>
      </c>
      <c r="I37" s="313">
        <v>-350</v>
      </c>
    </row>
    <row r="38" spans="2:9" s="301" customFormat="1" ht="15.75" x14ac:dyDescent="0.25">
      <c r="B38" s="38" t="s">
        <v>256</v>
      </c>
      <c r="C38" s="39">
        <v>9009</v>
      </c>
      <c r="D38" s="473">
        <v>-660</v>
      </c>
      <c r="E38" s="53">
        <v>-1310</v>
      </c>
      <c r="F38" s="334">
        <v>-660</v>
      </c>
      <c r="G38" s="420">
        <v>-660</v>
      </c>
      <c r="H38" s="313">
        <v>-660</v>
      </c>
      <c r="I38" s="313">
        <v>-660</v>
      </c>
    </row>
    <row r="39" spans="2:9" ht="15.75" x14ac:dyDescent="0.25">
      <c r="B39" s="38" t="s">
        <v>257</v>
      </c>
      <c r="C39" s="39">
        <v>9009</v>
      </c>
      <c r="D39" s="473">
        <v>-8494</v>
      </c>
      <c r="E39" s="53">
        <v>-9000</v>
      </c>
      <c r="F39" s="334">
        <v>-8600</v>
      </c>
      <c r="G39" s="420">
        <v>-8600</v>
      </c>
      <c r="H39" s="313">
        <v>-8600</v>
      </c>
      <c r="I39" s="313">
        <v>-8600</v>
      </c>
    </row>
    <row r="40" spans="2:9" ht="15.75" x14ac:dyDescent="0.25">
      <c r="B40" s="38" t="s">
        <v>30</v>
      </c>
      <c r="C40" s="39">
        <v>9009</v>
      </c>
      <c r="D40" s="473">
        <v>-14165</v>
      </c>
      <c r="E40" s="53">
        <v>-14755</v>
      </c>
      <c r="F40" s="334">
        <v>-16230</v>
      </c>
      <c r="G40" s="420">
        <v>-17700</v>
      </c>
      <c r="H40" s="313">
        <v>-18400</v>
      </c>
      <c r="I40" s="313">
        <v>-19180</v>
      </c>
    </row>
    <row r="41" spans="2:9" ht="15.75" x14ac:dyDescent="0.25">
      <c r="B41" s="38" t="s">
        <v>31</v>
      </c>
      <c r="C41" s="39">
        <v>9000</v>
      </c>
      <c r="D41" s="473">
        <v>-1840</v>
      </c>
      <c r="E41" s="53">
        <v>-1900</v>
      </c>
      <c r="F41" s="334">
        <v>-1800</v>
      </c>
      <c r="G41" s="420">
        <v>-1700</v>
      </c>
      <c r="H41" s="313">
        <v>-1600</v>
      </c>
      <c r="I41" s="313">
        <v>-1500</v>
      </c>
    </row>
    <row r="42" spans="2:9" ht="15.75" x14ac:dyDescent="0.25">
      <c r="B42" s="51" t="s">
        <v>32</v>
      </c>
      <c r="C42" s="52">
        <v>9080</v>
      </c>
      <c r="D42" s="473">
        <v>-958</v>
      </c>
      <c r="E42" s="272">
        <v>-2500</v>
      </c>
      <c r="F42" s="334">
        <v>-4000</v>
      </c>
      <c r="G42" s="420">
        <v>-2500</v>
      </c>
      <c r="H42" s="313">
        <v>-1000</v>
      </c>
      <c r="I42" s="313">
        <v>-1000</v>
      </c>
    </row>
    <row r="43" spans="2:9" ht="15.75" x14ac:dyDescent="0.25">
      <c r="B43" s="45" t="s">
        <v>33</v>
      </c>
      <c r="C43" s="46"/>
      <c r="D43" s="140">
        <f t="shared" ref="D43:I43" si="1">SUM(D29:D42)</f>
        <v>29132</v>
      </c>
      <c r="E43" s="140">
        <f t="shared" si="1"/>
        <v>39055</v>
      </c>
      <c r="F43" s="335">
        <f t="shared" si="1"/>
        <v>46710</v>
      </c>
      <c r="G43" s="348">
        <f t="shared" si="1"/>
        <v>65340</v>
      </c>
      <c r="H43" s="348">
        <f t="shared" si="1"/>
        <v>78390</v>
      </c>
      <c r="I43" s="349">
        <f t="shared" si="1"/>
        <v>84160</v>
      </c>
    </row>
    <row r="44" spans="2:9" ht="15.75" x14ac:dyDescent="0.25">
      <c r="B44" s="48"/>
      <c r="C44" s="49"/>
      <c r="D44" s="35"/>
      <c r="E44" s="107"/>
      <c r="F44" s="336"/>
      <c r="G44" s="323"/>
      <c r="H44" s="323"/>
      <c r="I44" s="324"/>
    </row>
    <row r="45" spans="2:9" ht="15.75" x14ac:dyDescent="0.25">
      <c r="B45" s="55" t="s">
        <v>34</v>
      </c>
      <c r="C45" s="49"/>
      <c r="D45" s="35"/>
      <c r="E45" s="107"/>
      <c r="F45" s="336"/>
      <c r="G45" s="322"/>
      <c r="H45" s="323"/>
      <c r="I45" s="323"/>
    </row>
    <row r="46" spans="2:9" ht="15.75" x14ac:dyDescent="0.25">
      <c r="B46" s="57" t="s">
        <v>174</v>
      </c>
      <c r="C46" s="39">
        <v>9000</v>
      </c>
      <c r="D46" s="474">
        <v>2296</v>
      </c>
      <c r="E46" s="107">
        <v>400</v>
      </c>
      <c r="F46" s="336">
        <v>200</v>
      </c>
      <c r="G46" s="322">
        <v>200</v>
      </c>
      <c r="H46" s="323">
        <v>200</v>
      </c>
      <c r="I46" s="323">
        <v>200</v>
      </c>
    </row>
    <row r="47" spans="2:9" ht="15.75" x14ac:dyDescent="0.25">
      <c r="B47" s="57" t="s">
        <v>173</v>
      </c>
      <c r="C47" s="39">
        <v>9000</v>
      </c>
      <c r="D47" s="474">
        <v>560</v>
      </c>
      <c r="E47" s="107"/>
      <c r="F47" s="336"/>
      <c r="G47" s="322"/>
      <c r="H47" s="323"/>
      <c r="I47" s="323"/>
    </row>
    <row r="48" spans="2:9" ht="15.75" x14ac:dyDescent="0.25">
      <c r="B48" s="93" t="s">
        <v>312</v>
      </c>
      <c r="C48" s="52">
        <v>8050</v>
      </c>
      <c r="D48" s="53"/>
      <c r="E48" s="107">
        <v>-4300</v>
      </c>
      <c r="F48" s="336"/>
      <c r="G48" s="322"/>
      <c r="H48" s="323"/>
      <c r="I48" s="323"/>
    </row>
    <row r="49" spans="2:12" ht="15.75" x14ac:dyDescent="0.25">
      <c r="B49" s="57" t="s">
        <v>160</v>
      </c>
      <c r="C49" s="39">
        <v>9040</v>
      </c>
      <c r="D49" s="475">
        <v>30109</v>
      </c>
      <c r="E49" s="107">
        <v>3130</v>
      </c>
      <c r="F49" s="336">
        <v>0</v>
      </c>
      <c r="G49" s="465">
        <v>0</v>
      </c>
      <c r="H49" s="323"/>
      <c r="I49" s="323"/>
    </row>
    <row r="50" spans="2:12" s="301" customFormat="1" ht="15.75" x14ac:dyDescent="0.25">
      <c r="B50" s="304" t="s">
        <v>239</v>
      </c>
      <c r="C50" s="39" t="s">
        <v>240</v>
      </c>
      <c r="D50" s="53"/>
      <c r="E50" s="107">
        <v>-800</v>
      </c>
      <c r="F50" s="467">
        <f>-1200-600</f>
        <v>-1800</v>
      </c>
      <c r="G50" s="466">
        <v>-1300</v>
      </c>
      <c r="H50" s="323">
        <v>0</v>
      </c>
      <c r="I50" s="323"/>
    </row>
    <row r="51" spans="2:12" ht="15.75" x14ac:dyDescent="0.25">
      <c r="B51" s="57" t="s">
        <v>177</v>
      </c>
      <c r="C51" s="39">
        <v>9040</v>
      </c>
      <c r="D51" s="476">
        <v>-13062</v>
      </c>
      <c r="E51" s="107">
        <v>-8362</v>
      </c>
      <c r="F51" s="336">
        <f>-3000-9700-350</f>
        <v>-13050</v>
      </c>
      <c r="G51" s="322">
        <f>-1117-3500-4513-150</f>
        <v>-9280</v>
      </c>
      <c r="H51" s="323">
        <v>-1137</v>
      </c>
      <c r="I51" s="323"/>
    </row>
    <row r="52" spans="2:12" ht="15.75" x14ac:dyDescent="0.25">
      <c r="B52" s="57" t="s">
        <v>164</v>
      </c>
      <c r="C52" s="39">
        <v>9009</v>
      </c>
      <c r="D52" s="53"/>
      <c r="E52" s="107"/>
      <c r="F52" s="336"/>
      <c r="G52" s="322"/>
      <c r="H52" s="323"/>
      <c r="I52" s="323"/>
    </row>
    <row r="53" spans="2:12" ht="15.75" x14ac:dyDescent="0.25">
      <c r="B53" s="57" t="s">
        <v>225</v>
      </c>
      <c r="C53" s="39">
        <v>9040</v>
      </c>
      <c r="D53" s="53"/>
      <c r="E53" s="107"/>
      <c r="F53" s="336"/>
      <c r="G53" s="322">
        <v>0</v>
      </c>
      <c r="H53" s="323"/>
      <c r="I53" s="323"/>
    </row>
    <row r="54" spans="2:12" ht="15.75" x14ac:dyDescent="0.25">
      <c r="B54" s="304" t="s">
        <v>214</v>
      </c>
      <c r="C54" s="39">
        <v>9040</v>
      </c>
      <c r="D54" s="53"/>
      <c r="E54" s="107">
        <v>-8515</v>
      </c>
      <c r="F54" s="336">
        <v>-2005</v>
      </c>
      <c r="G54" s="322">
        <v>-1050</v>
      </c>
      <c r="H54" s="323">
        <v>0</v>
      </c>
      <c r="I54" s="323"/>
    </row>
    <row r="55" spans="2:12" ht="15.75" x14ac:dyDescent="0.25">
      <c r="B55" s="57" t="s">
        <v>177</v>
      </c>
      <c r="C55" s="39">
        <v>9040</v>
      </c>
      <c r="D55" s="477">
        <v>-21267</v>
      </c>
      <c r="E55" s="250">
        <v>-10200</v>
      </c>
      <c r="F55" s="334">
        <v>0</v>
      </c>
      <c r="G55" s="314">
        <v>0</v>
      </c>
      <c r="H55" s="314">
        <v>0</v>
      </c>
      <c r="I55" s="401"/>
    </row>
    <row r="56" spans="2:12" ht="15.75" x14ac:dyDescent="0.25">
      <c r="B56" s="62" t="s">
        <v>35</v>
      </c>
      <c r="C56" s="46"/>
      <c r="D56" s="141">
        <f t="shared" ref="D56:I56" si="2">SUM(D46:D55)</f>
        <v>-1364</v>
      </c>
      <c r="E56" s="141">
        <f t="shared" si="2"/>
        <v>-28647</v>
      </c>
      <c r="F56" s="337">
        <f t="shared" si="2"/>
        <v>-16655</v>
      </c>
      <c r="G56" s="325">
        <f t="shared" si="2"/>
        <v>-11430</v>
      </c>
      <c r="H56" s="325">
        <f t="shared" si="2"/>
        <v>-937</v>
      </c>
      <c r="I56" s="350">
        <f t="shared" si="2"/>
        <v>200</v>
      </c>
    </row>
    <row r="57" spans="2:12" ht="15.75" x14ac:dyDescent="0.25">
      <c r="B57" s="67" t="s">
        <v>36</v>
      </c>
      <c r="C57" s="39"/>
      <c r="D57" s="40"/>
      <c r="E57" s="53"/>
      <c r="F57" s="461"/>
      <c r="G57" s="462"/>
      <c r="H57" s="463"/>
      <c r="I57" s="463"/>
      <c r="K57" s="1" t="s">
        <v>244</v>
      </c>
      <c r="L57" s="1" t="s">
        <v>247</v>
      </c>
    </row>
    <row r="58" spans="2:12" ht="15.75" x14ac:dyDescent="0.25">
      <c r="B58" s="57" t="s">
        <v>37</v>
      </c>
      <c r="C58" s="39"/>
      <c r="D58" s="478">
        <v>60588</v>
      </c>
      <c r="E58" s="274">
        <f>+D_Sentr_!C68</f>
        <v>64115</v>
      </c>
      <c r="F58" s="338">
        <f>+D_Sentr_!D68</f>
        <v>66129</v>
      </c>
      <c r="G58" s="352">
        <f>+D_Sentr_!E68</f>
        <v>64826</v>
      </c>
      <c r="H58" s="352">
        <f>+D_Sentr_!F68</f>
        <v>63545</v>
      </c>
      <c r="I58" s="353">
        <f>+D_Sentr_!G68</f>
        <v>61117</v>
      </c>
      <c r="K58" s="3">
        <v>66840</v>
      </c>
      <c r="L58" s="3">
        <f>+K58-E58-E60</f>
        <v>-2517</v>
      </c>
    </row>
    <row r="59" spans="2:12" ht="15.75" x14ac:dyDescent="0.25">
      <c r="B59" s="57" t="s">
        <v>87</v>
      </c>
      <c r="C59" s="39"/>
      <c r="D59" s="478">
        <v>20418</v>
      </c>
      <c r="E59" s="274">
        <f>+'D_Kap 7'!C58</f>
        <v>14081</v>
      </c>
      <c r="F59" s="338">
        <f>+'D_Kap 7'!D58</f>
        <v>28463</v>
      </c>
      <c r="G59" s="352">
        <f>+'D_Kap 7'!E58</f>
        <v>23963</v>
      </c>
      <c r="H59" s="352">
        <f>+'D_Kap 7'!F58</f>
        <v>31163</v>
      </c>
      <c r="I59" s="353">
        <f>+'D_Kap 7'!G58</f>
        <v>32463</v>
      </c>
      <c r="K59" s="3">
        <v>6146</v>
      </c>
      <c r="L59" s="3">
        <f>+K59-E59</f>
        <v>-7935</v>
      </c>
    </row>
    <row r="60" spans="2:12" ht="15.75" x14ac:dyDescent="0.25">
      <c r="B60" s="38" t="s">
        <v>38</v>
      </c>
      <c r="C60" s="39"/>
      <c r="D60" s="478">
        <v>6161</v>
      </c>
      <c r="E60" s="274">
        <f>+D_Kirken!C58</f>
        <v>5242</v>
      </c>
      <c r="F60" s="339">
        <f>+D_Kirken!D58</f>
        <v>5392</v>
      </c>
      <c r="G60" s="354">
        <f>+D_Kirken!E58</f>
        <v>5342</v>
      </c>
      <c r="H60" s="354">
        <f>+D_Kirken!F58</f>
        <v>5342</v>
      </c>
      <c r="I60" s="354">
        <f>+D_Kirken!G58</f>
        <v>5342</v>
      </c>
      <c r="K60" s="3"/>
      <c r="L60" s="3"/>
    </row>
    <row r="61" spans="2:12" ht="15.75" x14ac:dyDescent="0.25">
      <c r="B61" s="38" t="s">
        <v>168</v>
      </c>
      <c r="C61" s="39"/>
      <c r="D61" s="478">
        <v>376245</v>
      </c>
      <c r="E61" s="274">
        <f>+'D_Ku-Oppv'!C58</f>
        <v>397581</v>
      </c>
      <c r="F61" s="339">
        <f>+'D_Ku-Oppv'!D58</f>
        <v>392251</v>
      </c>
      <c r="G61" s="354">
        <f>+'D_Ku-Oppv'!E58</f>
        <v>385958</v>
      </c>
      <c r="H61" s="354">
        <f>+'D_Ku-Oppv'!F58</f>
        <v>376006</v>
      </c>
      <c r="I61" s="354">
        <f>+'D_Ku-Oppv'!G58</f>
        <v>367858</v>
      </c>
      <c r="K61" s="3">
        <v>385454</v>
      </c>
      <c r="L61" s="3">
        <f>+K61-E61</f>
        <v>-12127</v>
      </c>
    </row>
    <row r="62" spans="2:12" ht="15.75" x14ac:dyDescent="0.25">
      <c r="B62" s="57" t="s">
        <v>167</v>
      </c>
      <c r="C62" s="39"/>
      <c r="D62" s="478">
        <v>391237</v>
      </c>
      <c r="E62" s="270">
        <f>+D_H_O!C58</f>
        <v>391960</v>
      </c>
      <c r="F62" s="338">
        <f>+D_H_O!D58</f>
        <v>375937</v>
      </c>
      <c r="G62" s="354">
        <f>+D_H_O!E58</f>
        <v>366360</v>
      </c>
      <c r="H62" s="354">
        <f>+D_H_O!F58</f>
        <v>355951</v>
      </c>
      <c r="I62" s="354">
        <f>+D_H_O!G58</f>
        <v>346561</v>
      </c>
      <c r="K62" s="3">
        <v>399080</v>
      </c>
      <c r="L62" s="3">
        <f>+K62-E62</f>
        <v>7120</v>
      </c>
    </row>
    <row r="63" spans="2:12" ht="15.75" x14ac:dyDescent="0.25">
      <c r="B63" s="57" t="s">
        <v>169</v>
      </c>
      <c r="C63" s="39"/>
      <c r="D63" s="478"/>
      <c r="E63" s="270"/>
      <c r="F63" s="338"/>
      <c r="G63" s="354"/>
      <c r="H63" s="354"/>
      <c r="I63" s="354"/>
      <c r="K63" s="3"/>
      <c r="L63" s="3"/>
    </row>
    <row r="64" spans="2:12" ht="15.75" x14ac:dyDescent="0.25">
      <c r="B64" s="60" t="s">
        <v>165</v>
      </c>
      <c r="C64" s="43"/>
      <c r="D64" s="479">
        <v>88626</v>
      </c>
      <c r="E64" s="275">
        <f>+D_Teknisk!C58</f>
        <v>105382</v>
      </c>
      <c r="F64" s="340">
        <f>+D_Teknisk!D58</f>
        <v>96114</v>
      </c>
      <c r="G64" s="355">
        <f>+D_Teknisk!E58</f>
        <v>88865</v>
      </c>
      <c r="H64" s="355">
        <f>+D_Teknisk!F58</f>
        <v>84612</v>
      </c>
      <c r="I64" s="355">
        <f>+D_Teknisk!G58</f>
        <v>95424</v>
      </c>
      <c r="K64" s="3">
        <v>86125</v>
      </c>
      <c r="L64" s="3">
        <f>+K64-E64</f>
        <v>-19257</v>
      </c>
    </row>
    <row r="65" spans="2:12" ht="15.75" x14ac:dyDescent="0.25">
      <c r="B65" s="62" t="s">
        <v>96</v>
      </c>
      <c r="C65" s="46"/>
      <c r="D65" s="47">
        <f t="shared" ref="D65:I65" si="3">SUM(D58:D64)</f>
        <v>943275</v>
      </c>
      <c r="E65" s="276">
        <f t="shared" si="3"/>
        <v>978361</v>
      </c>
      <c r="F65" s="341">
        <f t="shared" si="3"/>
        <v>964286</v>
      </c>
      <c r="G65" s="356">
        <f t="shared" si="3"/>
        <v>935314</v>
      </c>
      <c r="H65" s="356">
        <f t="shared" si="3"/>
        <v>916619</v>
      </c>
      <c r="I65" s="357">
        <f t="shared" si="3"/>
        <v>908765</v>
      </c>
      <c r="J65" s="398" t="s">
        <v>245</v>
      </c>
      <c r="K65" s="3">
        <v>-964817</v>
      </c>
      <c r="L65" s="3">
        <f>+K65-E26</f>
        <v>24007</v>
      </c>
    </row>
    <row r="66" spans="2:12" ht="12.75" customHeight="1" thickBot="1" x14ac:dyDescent="0.3">
      <c r="B66" s="131"/>
      <c r="C66" s="162"/>
      <c r="D66" s="132"/>
      <c r="E66" s="132"/>
      <c r="F66" s="342"/>
      <c r="G66" s="327"/>
      <c r="H66" s="327"/>
      <c r="I66" s="358"/>
      <c r="J66" s="398" t="s">
        <v>246</v>
      </c>
      <c r="K66" s="3">
        <v>21172</v>
      </c>
      <c r="L66" s="3">
        <f>+K66-E43-E56</f>
        <v>10764</v>
      </c>
    </row>
    <row r="67" spans="2:12" ht="16.5" thickBot="1" x14ac:dyDescent="0.3">
      <c r="B67" s="70" t="s">
        <v>39</v>
      </c>
      <c r="C67" s="71"/>
      <c r="D67" s="73">
        <f>+D26+D43+D56+D65+1</f>
        <v>-1864</v>
      </c>
      <c r="E67" s="73">
        <f>+E26+E43+E56+E65</f>
        <v>-55</v>
      </c>
      <c r="F67" s="317">
        <f>+F26+F43+F56+F65</f>
        <v>0</v>
      </c>
      <c r="G67" s="315">
        <f>+G26+G43+G56+G65</f>
        <v>-10</v>
      </c>
      <c r="H67" s="316">
        <f>+H26+H43+H56+H65</f>
        <v>-10</v>
      </c>
      <c r="I67" s="316">
        <f>+I26+I43+I56+I65</f>
        <v>-41</v>
      </c>
    </row>
    <row r="68" spans="2:12" ht="18.75" customHeight="1" x14ac:dyDescent="0.2">
      <c r="B68" s="301"/>
      <c r="D68" s="142"/>
    </row>
    <row r="69" spans="2:12" x14ac:dyDescent="0.2">
      <c r="B69" s="402" t="s">
        <v>329</v>
      </c>
      <c r="C69" s="403"/>
      <c r="D69" s="404">
        <f>SUM(F67:I67)</f>
        <v>-61</v>
      </c>
    </row>
    <row r="70" spans="2:12" x14ac:dyDescent="0.2">
      <c r="D70" s="142"/>
    </row>
    <row r="71" spans="2:12" x14ac:dyDescent="0.2">
      <c r="D71" s="142"/>
    </row>
    <row r="72" spans="2:12" x14ac:dyDescent="0.2">
      <c r="D72" s="142"/>
    </row>
    <row r="73" spans="2:12" x14ac:dyDescent="0.2">
      <c r="D73" s="142"/>
    </row>
    <row r="74" spans="2:12" x14ac:dyDescent="0.2">
      <c r="D74" s="142"/>
    </row>
    <row r="75" spans="2:12" x14ac:dyDescent="0.2">
      <c r="D75" s="142"/>
    </row>
    <row r="76" spans="2:12" x14ac:dyDescent="0.2">
      <c r="D76" s="142"/>
    </row>
    <row r="77" spans="2:12" x14ac:dyDescent="0.2">
      <c r="D77" s="142"/>
    </row>
    <row r="78" spans="2:12" x14ac:dyDescent="0.2">
      <c r="D78" s="142"/>
    </row>
    <row r="79" spans="2:12" x14ac:dyDescent="0.2">
      <c r="D79" s="142"/>
    </row>
    <row r="80" spans="2:12" x14ac:dyDescent="0.2">
      <c r="D80" s="142"/>
    </row>
    <row r="81" spans="4:4" x14ac:dyDescent="0.2">
      <c r="D81" s="142"/>
    </row>
    <row r="82" spans="4:4" x14ac:dyDescent="0.2">
      <c r="D82" s="142"/>
    </row>
    <row r="83" spans="4:4" x14ac:dyDescent="0.2">
      <c r="D83" s="142"/>
    </row>
  </sheetData>
  <phoneticPr fontId="0" type="noConversion"/>
  <pageMargins left="0.39370078740157483" right="0.78740157480314965" top="0.59055118110236227" bottom="0.78740157480314965" header="0.51181102362204722" footer="0.51181102362204722"/>
  <pageSetup paperSize="9" scale="68" firstPageNumber="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74"/>
  <sheetViews>
    <sheetView zoomScaleNormal="100" zoomScalePageLayoutView="130" workbookViewId="0">
      <pane ySplit="6" topLeftCell="A22" activePane="bottomLeft" state="frozen"/>
      <selection activeCell="A70" sqref="A70"/>
      <selection pane="bottomLeft" activeCell="A30" sqref="A30:XFD30"/>
    </sheetView>
  </sheetViews>
  <sheetFormatPr baseColWidth="10" defaultColWidth="9.85546875" defaultRowHeight="12.75" x14ac:dyDescent="0.2"/>
  <cols>
    <col min="1" max="1" width="43.7109375" style="143" customWidth="1"/>
    <col min="2" max="2" width="11.28515625" style="144" customWidth="1"/>
    <col min="3" max="3" width="13" style="145" customWidth="1"/>
    <col min="4" max="7" width="11.7109375" style="145" customWidth="1"/>
    <col min="8" max="16384" width="9.85546875" style="143"/>
  </cols>
  <sheetData>
    <row r="1" spans="1:7" ht="15.75" x14ac:dyDescent="0.25">
      <c r="G1" s="146"/>
    </row>
    <row r="2" spans="1:7" ht="26.25" thickBot="1" x14ac:dyDescent="0.4">
      <c r="A2" s="76" t="s">
        <v>37</v>
      </c>
      <c r="B2" s="147"/>
      <c r="C2" s="148"/>
      <c r="D2" s="148"/>
      <c r="E2" s="148"/>
      <c r="F2" s="8"/>
      <c r="G2" s="9" t="s">
        <v>7</v>
      </c>
    </row>
    <row r="3" spans="1:7" ht="19.5" thickTop="1" x14ac:dyDescent="0.3">
      <c r="A3" s="149"/>
      <c r="B3" s="150"/>
      <c r="C3" s="151"/>
      <c r="D3" s="151"/>
      <c r="E3" s="151"/>
      <c r="F3" s="151"/>
      <c r="G3" s="151"/>
    </row>
    <row r="4" spans="1:7" ht="22.5" x14ac:dyDescent="0.3">
      <c r="A4" s="152"/>
      <c r="B4" s="153"/>
      <c r="C4" s="16" t="s">
        <v>40</v>
      </c>
      <c r="D4" s="80"/>
      <c r="E4" s="17" t="s">
        <v>9</v>
      </c>
      <c r="F4" s="18"/>
      <c r="G4" s="19"/>
    </row>
    <row r="5" spans="1:7" ht="18.75" x14ac:dyDescent="0.3">
      <c r="A5" s="154"/>
      <c r="B5" s="155"/>
      <c r="C5" s="23" t="s">
        <v>41</v>
      </c>
      <c r="D5" s="81" t="s">
        <v>12</v>
      </c>
      <c r="E5" s="24"/>
      <c r="F5" s="25"/>
      <c r="G5" s="26"/>
    </row>
    <row r="6" spans="1:7" ht="20.25" x14ac:dyDescent="0.3">
      <c r="A6" s="27" t="s">
        <v>13</v>
      </c>
      <c r="B6" s="156" t="s">
        <v>14</v>
      </c>
      <c r="C6" s="82">
        <v>2018</v>
      </c>
      <c r="D6" s="83">
        <v>2019</v>
      </c>
      <c r="E6" s="31">
        <v>2020</v>
      </c>
      <c r="F6" s="32">
        <v>2021</v>
      </c>
      <c r="G6" s="32">
        <v>2022</v>
      </c>
    </row>
    <row r="7" spans="1:7" ht="15.75" x14ac:dyDescent="0.25">
      <c r="A7" s="33" t="s">
        <v>42</v>
      </c>
      <c r="B7" s="84"/>
      <c r="C7" s="115">
        <v>62107</v>
      </c>
      <c r="D7" s="359">
        <f>+C68</f>
        <v>64115</v>
      </c>
      <c r="E7" s="362">
        <f>+D7</f>
        <v>64115</v>
      </c>
      <c r="F7" s="363">
        <f>+D7</f>
        <v>64115</v>
      </c>
      <c r="G7" s="363">
        <f>+D7</f>
        <v>64115</v>
      </c>
    </row>
    <row r="8" spans="1:7" ht="15.75" x14ac:dyDescent="0.25">
      <c r="A8" s="65" t="s">
        <v>330</v>
      </c>
      <c r="B8" s="84"/>
      <c r="C8" s="89">
        <v>-2354</v>
      </c>
      <c r="D8" s="360">
        <f>-C66</f>
        <v>-1325</v>
      </c>
      <c r="E8" s="323">
        <f>-C66</f>
        <v>-1325</v>
      </c>
      <c r="F8" s="313">
        <f>-C66</f>
        <v>-1325</v>
      </c>
      <c r="G8" s="313">
        <f>-C66</f>
        <v>-1325</v>
      </c>
    </row>
    <row r="9" spans="1:7" ht="15.75" x14ac:dyDescent="0.25">
      <c r="A9" s="65"/>
      <c r="B9" s="84"/>
      <c r="C9" s="89"/>
      <c r="D9" s="360"/>
      <c r="E9" s="323"/>
      <c r="F9" s="313"/>
      <c r="G9" s="313"/>
    </row>
    <row r="10" spans="1:7" ht="15.75" x14ac:dyDescent="0.25">
      <c r="A10" s="33" t="s">
        <v>43</v>
      </c>
      <c r="B10" s="84"/>
      <c r="C10" s="89"/>
      <c r="D10" s="360"/>
      <c r="E10" s="364"/>
      <c r="F10" s="363"/>
      <c r="G10" s="363"/>
    </row>
    <row r="11" spans="1:7" ht="15.75" x14ac:dyDescent="0.25">
      <c r="A11" s="304" t="s">
        <v>139</v>
      </c>
      <c r="B11" s="39" t="s">
        <v>92</v>
      </c>
      <c r="C11" s="40">
        <f>626+36</f>
        <v>662</v>
      </c>
      <c r="D11" s="360">
        <f>52+37</f>
        <v>89</v>
      </c>
      <c r="E11" s="323">
        <f>+D11</f>
        <v>89</v>
      </c>
      <c r="F11" s="313">
        <f>+E11</f>
        <v>89</v>
      </c>
      <c r="G11" s="313">
        <f>+F11</f>
        <v>89</v>
      </c>
    </row>
    <row r="12" spans="1:7" ht="15.75" x14ac:dyDescent="0.25">
      <c r="A12" s="304" t="s">
        <v>176</v>
      </c>
      <c r="B12" s="39" t="s">
        <v>92</v>
      </c>
      <c r="C12" s="40">
        <v>150</v>
      </c>
      <c r="D12" s="360"/>
      <c r="E12" s="323"/>
      <c r="F12" s="313"/>
      <c r="G12" s="313"/>
    </row>
    <row r="13" spans="1:7" ht="15.75" x14ac:dyDescent="0.25">
      <c r="A13" s="304" t="s">
        <v>334</v>
      </c>
      <c r="B13" s="39" t="s">
        <v>92</v>
      </c>
      <c r="C13" s="40"/>
      <c r="D13" s="443">
        <v>-3521</v>
      </c>
      <c r="E13" s="444">
        <v>-3521</v>
      </c>
      <c r="F13" s="445">
        <v>-3521</v>
      </c>
      <c r="G13" s="445">
        <v>-3521</v>
      </c>
    </row>
    <row r="14" spans="1:7" ht="15.75" x14ac:dyDescent="0.25">
      <c r="A14" s="304" t="s">
        <v>280</v>
      </c>
      <c r="B14" s="39">
        <v>1331</v>
      </c>
      <c r="C14" s="40">
        <v>450</v>
      </c>
      <c r="D14" s="360">
        <v>200</v>
      </c>
      <c r="E14" s="323">
        <v>200</v>
      </c>
      <c r="F14" s="313">
        <v>200</v>
      </c>
      <c r="G14" s="313">
        <v>200</v>
      </c>
    </row>
    <row r="15" spans="1:7" ht="15.75" x14ac:dyDescent="0.25">
      <c r="A15" s="304" t="s">
        <v>283</v>
      </c>
      <c r="B15" s="39">
        <v>1203</v>
      </c>
      <c r="C15" s="40"/>
      <c r="D15" s="360">
        <v>700</v>
      </c>
      <c r="E15" s="323">
        <v>700</v>
      </c>
      <c r="F15" s="313">
        <v>700</v>
      </c>
      <c r="G15" s="313">
        <v>700</v>
      </c>
    </row>
    <row r="16" spans="1:7" ht="15.75" x14ac:dyDescent="0.25">
      <c r="A16" s="304" t="s">
        <v>406</v>
      </c>
      <c r="B16" s="39">
        <v>1203</v>
      </c>
      <c r="C16" s="40"/>
      <c r="D16" s="443">
        <v>800</v>
      </c>
      <c r="E16" s="444">
        <v>800</v>
      </c>
      <c r="F16" s="445">
        <v>800</v>
      </c>
      <c r="G16" s="445">
        <v>800</v>
      </c>
    </row>
    <row r="17" spans="1:7" ht="15.75" x14ac:dyDescent="0.25">
      <c r="A17" s="304" t="s">
        <v>250</v>
      </c>
      <c r="B17" s="39">
        <v>1079</v>
      </c>
      <c r="C17" s="40">
        <v>330</v>
      </c>
      <c r="D17" s="360"/>
      <c r="E17" s="323"/>
      <c r="F17" s="313"/>
      <c r="G17" s="313"/>
    </row>
    <row r="18" spans="1:7" ht="15.75" x14ac:dyDescent="0.25">
      <c r="A18" s="304" t="s">
        <v>223</v>
      </c>
      <c r="B18" s="39">
        <v>1311</v>
      </c>
      <c r="C18" s="40">
        <v>100</v>
      </c>
      <c r="D18" s="360"/>
      <c r="E18" s="323"/>
      <c r="F18" s="313"/>
      <c r="G18" s="313"/>
    </row>
    <row r="19" spans="1:7" ht="15.75" x14ac:dyDescent="0.25">
      <c r="A19" s="304" t="s">
        <v>315</v>
      </c>
      <c r="B19" s="39">
        <v>1320</v>
      </c>
      <c r="C19" s="40">
        <v>200</v>
      </c>
      <c r="D19" s="426"/>
      <c r="E19" s="323"/>
      <c r="F19" s="313"/>
      <c r="G19" s="313"/>
    </row>
    <row r="20" spans="1:7" ht="15.75" x14ac:dyDescent="0.25">
      <c r="A20" s="304" t="s">
        <v>262</v>
      </c>
      <c r="B20" s="39">
        <v>1133</v>
      </c>
      <c r="C20" s="40">
        <v>170</v>
      </c>
      <c r="D20" s="360"/>
      <c r="E20" s="323"/>
      <c r="F20" s="313"/>
      <c r="G20" s="313"/>
    </row>
    <row r="21" spans="1:7" ht="15.75" x14ac:dyDescent="0.25">
      <c r="A21" s="304" t="s">
        <v>263</v>
      </c>
      <c r="B21" s="39">
        <v>1205</v>
      </c>
      <c r="C21" s="40">
        <v>100</v>
      </c>
      <c r="D21" s="360"/>
      <c r="E21" s="323"/>
      <c r="F21" s="313"/>
      <c r="G21" s="313"/>
    </row>
    <row r="22" spans="1:7" ht="15.75" x14ac:dyDescent="0.25">
      <c r="A22" s="304" t="s">
        <v>278</v>
      </c>
      <c r="B22" s="39">
        <v>1310</v>
      </c>
      <c r="C22" s="40">
        <v>150</v>
      </c>
      <c r="D22" s="360"/>
      <c r="E22" s="323"/>
      <c r="F22" s="313"/>
      <c r="G22" s="313"/>
    </row>
    <row r="23" spans="1:7" ht="15.75" x14ac:dyDescent="0.25">
      <c r="A23" s="279" t="s">
        <v>276</v>
      </c>
      <c r="B23" s="39">
        <v>1082</v>
      </c>
      <c r="C23" s="40">
        <v>345</v>
      </c>
      <c r="D23" s="360"/>
      <c r="E23" s="323"/>
      <c r="F23" s="313"/>
      <c r="G23" s="313"/>
    </row>
    <row r="24" spans="1:7" ht="15.75" x14ac:dyDescent="0.25">
      <c r="A24" s="279" t="s">
        <v>281</v>
      </c>
      <c r="B24" s="39">
        <v>1200</v>
      </c>
      <c r="C24" s="40">
        <v>-200</v>
      </c>
      <c r="D24" s="360"/>
      <c r="E24" s="323"/>
      <c r="F24" s="313"/>
      <c r="G24" s="313"/>
    </row>
    <row r="25" spans="1:7" ht="15.75" x14ac:dyDescent="0.25">
      <c r="A25" s="390" t="s">
        <v>235</v>
      </c>
      <c r="B25" s="39">
        <v>1082</v>
      </c>
      <c r="C25" s="40">
        <v>400</v>
      </c>
      <c r="D25" s="360">
        <v>-400</v>
      </c>
      <c r="E25" s="323">
        <v>-400</v>
      </c>
      <c r="F25" s="313">
        <v>-400</v>
      </c>
      <c r="G25" s="313">
        <v>-400</v>
      </c>
    </row>
    <row r="26" spans="1:7" ht="15.75" x14ac:dyDescent="0.25">
      <c r="A26" s="390" t="s">
        <v>295</v>
      </c>
      <c r="B26" s="39">
        <v>1082</v>
      </c>
      <c r="C26" s="40">
        <v>100</v>
      </c>
      <c r="D26" s="426"/>
      <c r="E26" s="323"/>
      <c r="F26" s="313"/>
      <c r="G26" s="313"/>
    </row>
    <row r="27" spans="1:7" ht="15.75" x14ac:dyDescent="0.25">
      <c r="A27" s="390" t="s">
        <v>296</v>
      </c>
      <c r="B27" s="39">
        <v>1076</v>
      </c>
      <c r="C27" s="40">
        <v>50</v>
      </c>
      <c r="D27" s="426"/>
      <c r="E27" s="423"/>
      <c r="F27" s="423"/>
      <c r="G27" s="423"/>
    </row>
    <row r="28" spans="1:7" ht="15.75" x14ac:dyDescent="0.25">
      <c r="A28" s="390" t="s">
        <v>237</v>
      </c>
      <c r="B28" s="49">
        <v>1090</v>
      </c>
      <c r="C28" s="40">
        <v>30</v>
      </c>
      <c r="D28" s="360"/>
      <c r="E28" s="282"/>
      <c r="F28" s="282"/>
      <c r="G28" s="282"/>
    </row>
    <row r="29" spans="1:7" ht="15.75" x14ac:dyDescent="0.25">
      <c r="A29" s="93" t="s">
        <v>420</v>
      </c>
      <c r="B29" s="481">
        <v>1900</v>
      </c>
      <c r="C29" s="53"/>
      <c r="D29" s="443">
        <v>-374</v>
      </c>
      <c r="E29" s="446">
        <v>-1067</v>
      </c>
      <c r="F29" s="446">
        <v>-2248</v>
      </c>
      <c r="G29" s="446">
        <v>-3526</v>
      </c>
    </row>
    <row r="30" spans="1:7" ht="15.75" x14ac:dyDescent="0.25">
      <c r="A30" s="390" t="s">
        <v>404</v>
      </c>
      <c r="B30" s="49">
        <v>1082</v>
      </c>
      <c r="C30" s="40"/>
      <c r="D30" s="443">
        <v>375</v>
      </c>
      <c r="E30" s="446">
        <v>375</v>
      </c>
      <c r="F30" s="446">
        <v>375</v>
      </c>
      <c r="G30" s="446">
        <v>375</v>
      </c>
    </row>
    <row r="31" spans="1:7" ht="15.75" x14ac:dyDescent="0.25">
      <c r="A31" s="390" t="s">
        <v>373</v>
      </c>
      <c r="B31" s="49">
        <v>1041</v>
      </c>
      <c r="C31" s="40"/>
      <c r="D31" s="443">
        <v>140</v>
      </c>
      <c r="E31" s="446">
        <v>140</v>
      </c>
      <c r="F31" s="446">
        <v>140</v>
      </c>
      <c r="G31" s="446">
        <v>140</v>
      </c>
    </row>
    <row r="32" spans="1:7" ht="15.75" x14ac:dyDescent="0.25">
      <c r="A32" s="390" t="s">
        <v>374</v>
      </c>
      <c r="B32" s="49">
        <v>1042</v>
      </c>
      <c r="C32" s="40"/>
      <c r="D32" s="443">
        <v>280</v>
      </c>
      <c r="E32" s="446">
        <v>280</v>
      </c>
      <c r="F32" s="446">
        <v>280</v>
      </c>
      <c r="G32" s="446">
        <v>280</v>
      </c>
    </row>
    <row r="33" spans="1:7" ht="15.75" x14ac:dyDescent="0.25">
      <c r="A33" s="390" t="s">
        <v>375</v>
      </c>
      <c r="B33" s="49">
        <v>1082</v>
      </c>
      <c r="C33" s="40"/>
      <c r="D33" s="443">
        <v>800</v>
      </c>
      <c r="E33" s="446">
        <v>800</v>
      </c>
      <c r="F33" s="446">
        <v>800</v>
      </c>
      <c r="G33" s="446">
        <v>800</v>
      </c>
    </row>
    <row r="34" spans="1:7" ht="15.75" x14ac:dyDescent="0.25">
      <c r="A34" s="390" t="s">
        <v>376</v>
      </c>
      <c r="B34" s="49">
        <v>1101</v>
      </c>
      <c r="C34" s="40"/>
      <c r="D34" s="443">
        <v>40</v>
      </c>
      <c r="E34" s="446">
        <v>40</v>
      </c>
      <c r="F34" s="446">
        <v>40</v>
      </c>
      <c r="G34" s="446">
        <v>40</v>
      </c>
    </row>
    <row r="35" spans="1:7" ht="15.75" x14ac:dyDescent="0.25">
      <c r="A35" s="390" t="s">
        <v>377</v>
      </c>
      <c r="B35" s="49">
        <v>1111</v>
      </c>
      <c r="C35" s="40"/>
      <c r="D35" s="443">
        <v>650</v>
      </c>
      <c r="E35" s="446">
        <v>1200</v>
      </c>
      <c r="F35" s="446">
        <v>600</v>
      </c>
      <c r="G35" s="446">
        <v>200</v>
      </c>
    </row>
    <row r="36" spans="1:7" ht="15.75" x14ac:dyDescent="0.25">
      <c r="A36" s="390" t="s">
        <v>378</v>
      </c>
      <c r="B36" s="49">
        <v>1300</v>
      </c>
      <c r="C36" s="40"/>
      <c r="D36" s="443">
        <v>150</v>
      </c>
      <c r="E36" s="446">
        <v>300</v>
      </c>
      <c r="F36" s="446">
        <v>300</v>
      </c>
      <c r="G36" s="446">
        <v>300</v>
      </c>
    </row>
    <row r="37" spans="1:7" ht="15.75" x14ac:dyDescent="0.25">
      <c r="A37" s="390" t="s">
        <v>379</v>
      </c>
      <c r="B37" s="49">
        <v>1300</v>
      </c>
      <c r="C37" s="40"/>
      <c r="D37" s="443"/>
      <c r="E37" s="446"/>
      <c r="F37" s="446">
        <v>150</v>
      </c>
      <c r="G37" s="446">
        <v>300</v>
      </c>
    </row>
    <row r="38" spans="1:7" ht="15.75" x14ac:dyDescent="0.25">
      <c r="A38" s="390" t="s">
        <v>380</v>
      </c>
      <c r="B38" s="49">
        <v>1310</v>
      </c>
      <c r="C38" s="40"/>
      <c r="D38" s="443">
        <v>800</v>
      </c>
      <c r="E38" s="446">
        <v>900</v>
      </c>
      <c r="F38" s="446">
        <v>1200</v>
      </c>
      <c r="G38" s="446">
        <v>1100</v>
      </c>
    </row>
    <row r="39" spans="1:7" ht="15.75" x14ac:dyDescent="0.25">
      <c r="A39" s="390" t="s">
        <v>425</v>
      </c>
      <c r="B39" s="49">
        <v>1330</v>
      </c>
      <c r="C39" s="40"/>
      <c r="D39" s="443">
        <v>225</v>
      </c>
      <c r="E39" s="446">
        <v>225</v>
      </c>
      <c r="F39" s="446">
        <v>225</v>
      </c>
      <c r="G39" s="446">
        <v>225</v>
      </c>
    </row>
    <row r="40" spans="1:7" ht="15.75" x14ac:dyDescent="0.25">
      <c r="A40" s="390" t="s">
        <v>381</v>
      </c>
      <c r="B40" s="49">
        <v>1330</v>
      </c>
      <c r="C40" s="40"/>
      <c r="D40" s="443">
        <v>200</v>
      </c>
      <c r="E40" s="446">
        <v>200</v>
      </c>
      <c r="F40" s="446">
        <v>200</v>
      </c>
      <c r="G40" s="446">
        <v>200</v>
      </c>
    </row>
    <row r="41" spans="1:7" ht="15.75" x14ac:dyDescent="0.25">
      <c r="A41" s="390" t="s">
        <v>382</v>
      </c>
      <c r="B41" s="49">
        <v>1331</v>
      </c>
      <c r="C41" s="40"/>
      <c r="D41" s="443">
        <v>700</v>
      </c>
      <c r="E41" s="446">
        <v>700</v>
      </c>
      <c r="F41" s="446">
        <v>700</v>
      </c>
      <c r="G41" s="446">
        <v>700</v>
      </c>
    </row>
    <row r="42" spans="1:7" ht="15.75" x14ac:dyDescent="0.25">
      <c r="A42" s="390" t="s">
        <v>409</v>
      </c>
      <c r="B42" s="49" t="s">
        <v>92</v>
      </c>
      <c r="C42" s="40"/>
      <c r="D42" s="443"/>
      <c r="E42" s="446"/>
      <c r="F42" s="446">
        <v>-750</v>
      </c>
      <c r="G42" s="446">
        <v>-750</v>
      </c>
    </row>
    <row r="43" spans="1:7" ht="15.75" x14ac:dyDescent="0.25">
      <c r="A43" s="390" t="s">
        <v>383</v>
      </c>
      <c r="B43" s="49">
        <v>1900</v>
      </c>
      <c r="C43" s="40"/>
      <c r="D43" s="443">
        <v>75</v>
      </c>
      <c r="E43" s="446">
        <v>75</v>
      </c>
      <c r="F43" s="446">
        <v>75</v>
      </c>
      <c r="G43" s="446">
        <v>75</v>
      </c>
    </row>
    <row r="44" spans="1:7" ht="16.5" thickBot="1" x14ac:dyDescent="0.3">
      <c r="A44" s="389" t="s">
        <v>45</v>
      </c>
      <c r="B44" s="39"/>
      <c r="C44" s="95">
        <f>SUM(C10:C43)</f>
        <v>3037</v>
      </c>
      <c r="D44" s="360"/>
      <c r="E44" s="282"/>
      <c r="F44" s="282"/>
      <c r="G44" s="282"/>
    </row>
    <row r="45" spans="1:7" ht="16.5" thickTop="1" x14ac:dyDescent="0.25">
      <c r="A45" s="389"/>
      <c r="B45" s="39"/>
      <c r="C45" s="132"/>
      <c r="D45" s="360"/>
      <c r="E45" s="282"/>
      <c r="F45" s="282"/>
      <c r="G45" s="282"/>
    </row>
    <row r="46" spans="1:7" ht="15.75" x14ac:dyDescent="0.25">
      <c r="A46" s="389" t="s">
        <v>46</v>
      </c>
      <c r="B46" s="39"/>
      <c r="C46" s="40"/>
      <c r="D46" s="360" t="s">
        <v>142</v>
      </c>
      <c r="E46" s="282"/>
      <c r="F46" s="282"/>
      <c r="G46" s="282"/>
    </row>
    <row r="47" spans="1:7" ht="15.75" x14ac:dyDescent="0.25">
      <c r="A47" s="390" t="s">
        <v>157</v>
      </c>
      <c r="B47" s="39">
        <v>1031</v>
      </c>
      <c r="C47" s="40"/>
      <c r="D47" s="360">
        <v>800</v>
      </c>
      <c r="E47" s="282"/>
      <c r="F47" s="282">
        <v>800</v>
      </c>
      <c r="G47" s="282"/>
    </row>
    <row r="48" spans="1:7" ht="15.75" x14ac:dyDescent="0.25">
      <c r="A48" s="390" t="s">
        <v>207</v>
      </c>
      <c r="B48" s="39">
        <v>1114</v>
      </c>
      <c r="C48" s="40">
        <v>500</v>
      </c>
      <c r="D48" s="360">
        <v>500</v>
      </c>
      <c r="E48" s="282"/>
      <c r="F48" s="282"/>
      <c r="G48" s="282"/>
    </row>
    <row r="49" spans="1:7" ht="15.75" x14ac:dyDescent="0.25">
      <c r="A49" s="390" t="s">
        <v>208</v>
      </c>
      <c r="B49" s="39">
        <v>1112</v>
      </c>
      <c r="C49" s="40">
        <v>200</v>
      </c>
      <c r="D49" s="360"/>
      <c r="E49" s="282"/>
      <c r="F49" s="282"/>
      <c r="G49" s="282"/>
    </row>
    <row r="50" spans="1:7" ht="15.75" x14ac:dyDescent="0.25">
      <c r="A50" s="390" t="s">
        <v>241</v>
      </c>
      <c r="B50" s="49">
        <v>1087</v>
      </c>
      <c r="C50" s="40">
        <v>3000</v>
      </c>
      <c r="D50" s="482">
        <v>2500</v>
      </c>
      <c r="E50" s="282">
        <v>3000</v>
      </c>
      <c r="F50" s="282">
        <v>3000</v>
      </c>
      <c r="G50" s="480">
        <v>3000</v>
      </c>
    </row>
    <row r="51" spans="1:7" ht="15.75" x14ac:dyDescent="0.25">
      <c r="A51" s="390" t="s">
        <v>242</v>
      </c>
      <c r="B51" s="49">
        <v>1087</v>
      </c>
      <c r="C51" s="40">
        <v>-3000</v>
      </c>
      <c r="D51" s="482">
        <v>-2500</v>
      </c>
      <c r="E51" s="282">
        <v>-3000</v>
      </c>
      <c r="F51" s="282">
        <v>-3000</v>
      </c>
      <c r="G51" s="480">
        <v>-3000</v>
      </c>
    </row>
    <row r="52" spans="1:7" ht="15.75" x14ac:dyDescent="0.25">
      <c r="A52" s="390" t="s">
        <v>274</v>
      </c>
      <c r="B52" s="49">
        <v>1109</v>
      </c>
      <c r="C52" s="40">
        <v>1000</v>
      </c>
      <c r="D52" s="360"/>
      <c r="E52" s="282"/>
      <c r="F52" s="282"/>
      <c r="G52" s="282"/>
    </row>
    <row r="53" spans="1:7" ht="15.75" x14ac:dyDescent="0.25">
      <c r="A53" s="390" t="s">
        <v>275</v>
      </c>
      <c r="B53" s="49">
        <v>1109</v>
      </c>
      <c r="C53" s="40">
        <v>-1000</v>
      </c>
      <c r="D53" s="360"/>
      <c r="E53" s="282"/>
      <c r="F53" s="282"/>
      <c r="G53" s="282"/>
    </row>
    <row r="54" spans="1:7" ht="15.75" x14ac:dyDescent="0.25">
      <c r="A54" s="390" t="s">
        <v>277</v>
      </c>
      <c r="B54" s="49">
        <v>1082</v>
      </c>
      <c r="C54" s="40">
        <v>800</v>
      </c>
      <c r="D54" s="360"/>
      <c r="E54" s="282"/>
      <c r="F54" s="282"/>
      <c r="G54" s="282"/>
    </row>
    <row r="55" spans="1:7" ht="15.75" x14ac:dyDescent="0.25">
      <c r="A55" s="390" t="s">
        <v>293</v>
      </c>
      <c r="B55" s="49">
        <v>1082</v>
      </c>
      <c r="C55" s="40">
        <v>-800</v>
      </c>
      <c r="D55" s="360"/>
      <c r="E55" s="282"/>
      <c r="F55" s="282"/>
      <c r="G55" s="282"/>
    </row>
    <row r="56" spans="1:7" ht="15.75" x14ac:dyDescent="0.25">
      <c r="A56" s="390" t="s">
        <v>294</v>
      </c>
      <c r="B56" s="49">
        <v>1111</v>
      </c>
      <c r="C56" s="40">
        <v>500</v>
      </c>
      <c r="D56" s="426"/>
      <c r="E56" s="423"/>
      <c r="F56" s="423"/>
      <c r="G56" s="423"/>
    </row>
    <row r="57" spans="1:7" ht="15.75" x14ac:dyDescent="0.25">
      <c r="A57" s="390" t="s">
        <v>299</v>
      </c>
      <c r="B57" s="49">
        <v>1106</v>
      </c>
      <c r="C57" s="40">
        <v>200</v>
      </c>
      <c r="D57" s="426"/>
      <c r="E57" s="423"/>
      <c r="F57" s="423"/>
      <c r="G57" s="423"/>
    </row>
    <row r="58" spans="1:7" ht="15.75" x14ac:dyDescent="0.25">
      <c r="A58" s="390" t="s">
        <v>300</v>
      </c>
      <c r="B58" s="49">
        <v>1106</v>
      </c>
      <c r="C58" s="40">
        <v>-200</v>
      </c>
      <c r="D58" s="426"/>
      <c r="E58" s="423"/>
      <c r="F58" s="423"/>
      <c r="G58" s="423"/>
    </row>
    <row r="59" spans="1:7" ht="15.75" x14ac:dyDescent="0.25">
      <c r="A59" s="390" t="s">
        <v>323</v>
      </c>
      <c r="B59" s="49">
        <v>1310</v>
      </c>
      <c r="C59" s="40">
        <v>625</v>
      </c>
      <c r="D59" s="426"/>
      <c r="E59" s="423"/>
      <c r="F59" s="423"/>
      <c r="G59" s="423"/>
    </row>
    <row r="60" spans="1:7" ht="15.75" x14ac:dyDescent="0.25">
      <c r="A60" s="390" t="s">
        <v>324</v>
      </c>
      <c r="B60" s="49">
        <v>1310</v>
      </c>
      <c r="C60" s="40">
        <v>-500</v>
      </c>
      <c r="D60" s="426"/>
      <c r="E60" s="423"/>
      <c r="F60" s="423"/>
      <c r="G60" s="423"/>
    </row>
    <row r="61" spans="1:7" ht="15.75" x14ac:dyDescent="0.25">
      <c r="A61" s="390" t="s">
        <v>321</v>
      </c>
      <c r="B61" s="49">
        <v>1076</v>
      </c>
      <c r="C61" s="40">
        <v>55</v>
      </c>
      <c r="D61" s="426"/>
      <c r="E61" s="423"/>
      <c r="F61" s="423"/>
      <c r="G61" s="423"/>
    </row>
    <row r="62" spans="1:7" ht="15.75" x14ac:dyDescent="0.25">
      <c r="A62" s="390" t="s">
        <v>322</v>
      </c>
      <c r="B62" s="49">
        <v>1076</v>
      </c>
      <c r="C62" s="40">
        <v>-55</v>
      </c>
      <c r="D62" s="426"/>
      <c r="E62" s="423"/>
      <c r="F62" s="423"/>
      <c r="G62" s="423"/>
    </row>
    <row r="63" spans="1:7" ht="15.75" x14ac:dyDescent="0.25">
      <c r="A63" s="390" t="s">
        <v>403</v>
      </c>
      <c r="B63" s="49">
        <v>1300</v>
      </c>
      <c r="C63" s="40"/>
      <c r="D63" s="443">
        <v>710</v>
      </c>
      <c r="E63" s="446"/>
      <c r="F63" s="446">
        <v>-710</v>
      </c>
      <c r="G63" s="423"/>
    </row>
    <row r="64" spans="1:7" ht="15.75" x14ac:dyDescent="0.25">
      <c r="A64" s="390" t="s">
        <v>413</v>
      </c>
      <c r="B64" s="49">
        <v>1300</v>
      </c>
      <c r="C64" s="40"/>
      <c r="D64" s="443">
        <v>-710</v>
      </c>
      <c r="E64" s="446"/>
      <c r="F64" s="446">
        <v>710</v>
      </c>
      <c r="G64" s="423"/>
    </row>
    <row r="65" spans="1:7" s="450" customFormat="1" ht="15.75" x14ac:dyDescent="0.25">
      <c r="A65" s="390" t="s">
        <v>384</v>
      </c>
      <c r="B65" s="49">
        <v>1112</v>
      </c>
      <c r="C65" s="40"/>
      <c r="D65" s="443">
        <v>110</v>
      </c>
      <c r="E65" s="449"/>
      <c r="F65" s="449"/>
      <c r="G65" s="449"/>
    </row>
    <row r="66" spans="1:7" ht="16.5" thickBot="1" x14ac:dyDescent="0.3">
      <c r="A66" s="281" t="s">
        <v>47</v>
      </c>
      <c r="B66" s="39"/>
      <c r="C66" s="95">
        <f>SUM(C46:C65)</f>
        <v>1325</v>
      </c>
      <c r="D66" s="360"/>
      <c r="E66" s="282"/>
      <c r="F66" s="282"/>
      <c r="G66" s="282"/>
    </row>
    <row r="67" spans="1:7" ht="17.25" thickTop="1" thickBot="1" x14ac:dyDescent="0.3">
      <c r="A67" s="281"/>
      <c r="B67" s="39"/>
      <c r="C67" s="40"/>
      <c r="D67" s="426"/>
      <c r="E67" s="423"/>
      <c r="F67" s="423"/>
      <c r="G67" s="423"/>
    </row>
    <row r="68" spans="1:7" ht="16.5" thickBot="1" x14ac:dyDescent="0.3">
      <c r="A68" s="70" t="s">
        <v>48</v>
      </c>
      <c r="B68" s="71"/>
      <c r="C68" s="157">
        <f>+C7+C44+C66+C8</f>
        <v>64115</v>
      </c>
      <c r="D68" s="361">
        <f>SUM(D7:D67)</f>
        <v>66129</v>
      </c>
      <c r="E68" s="365">
        <f>SUM(E7:E67)</f>
        <v>64826</v>
      </c>
      <c r="F68" s="365">
        <f>SUM(F7:F67)</f>
        <v>63545</v>
      </c>
      <c r="G68" s="365">
        <f>SUM(G7:G67)</f>
        <v>61117</v>
      </c>
    </row>
    <row r="74" spans="1:7" x14ac:dyDescent="0.2">
      <c r="E74" s="163"/>
    </row>
  </sheetData>
  <phoneticPr fontId="0" type="noConversion"/>
  <pageMargins left="0.78740157480314965" right="0.78740157480314965" top="0.59055118110236227" bottom="0.78740157480314965" header="0.51181102362204722" footer="0.51181102362204722"/>
  <pageSetup paperSize="9" scale="75" firstPageNumber="0" fitToHeight="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8"/>
  <sheetViews>
    <sheetView topLeftCell="A35" workbookViewId="0">
      <selection activeCell="B62" sqref="B62"/>
    </sheetView>
  </sheetViews>
  <sheetFormatPr baseColWidth="10" defaultColWidth="9.85546875" defaultRowHeight="12.75" x14ac:dyDescent="0.2"/>
  <cols>
    <col min="1" max="1" width="38.7109375" style="1" customWidth="1"/>
    <col min="2" max="2" width="11.28515625" style="2" customWidth="1"/>
    <col min="3" max="3" width="13" style="3" customWidth="1"/>
    <col min="4" max="7" width="11.7109375" style="3" customWidth="1"/>
    <col min="8" max="16384" width="9.85546875" style="1"/>
  </cols>
  <sheetData>
    <row r="1" spans="1:7" ht="15" x14ac:dyDescent="0.2">
      <c r="G1" s="5"/>
    </row>
    <row r="2" spans="1:7" ht="26.25" thickBot="1" x14ac:dyDescent="0.4">
      <c r="A2" s="76" t="s">
        <v>38</v>
      </c>
      <c r="B2" s="6"/>
      <c r="C2" s="7"/>
      <c r="D2" s="7"/>
      <c r="E2" s="7"/>
      <c r="F2" s="8"/>
      <c r="G2" s="9" t="s">
        <v>7</v>
      </c>
    </row>
    <row r="3" spans="1:7" ht="18.75" thickTop="1" x14ac:dyDescent="0.25">
      <c r="A3" s="10"/>
      <c r="B3" s="11"/>
      <c r="C3" s="12"/>
      <c r="D3" s="12"/>
      <c r="E3" s="12"/>
      <c r="F3" s="12"/>
      <c r="G3" s="12"/>
    </row>
    <row r="4" spans="1:7" ht="22.5" x14ac:dyDescent="0.3">
      <c r="A4" s="13"/>
      <c r="B4" s="14"/>
      <c r="C4" s="16" t="s">
        <v>40</v>
      </c>
      <c r="D4" s="80"/>
      <c r="E4" s="17" t="s">
        <v>9</v>
      </c>
      <c r="F4" s="18"/>
      <c r="G4" s="19"/>
    </row>
    <row r="5" spans="1:7" ht="18.75" x14ac:dyDescent="0.3">
      <c r="A5" s="20"/>
      <c r="B5" s="21"/>
      <c r="C5" s="23" t="s">
        <v>41</v>
      </c>
      <c r="D5" s="81" t="s">
        <v>12</v>
      </c>
      <c r="E5" s="24"/>
      <c r="F5" s="25"/>
      <c r="G5" s="26"/>
    </row>
    <row r="6" spans="1:7" ht="20.25" x14ac:dyDescent="0.3">
      <c r="A6" s="27" t="s">
        <v>13</v>
      </c>
      <c r="B6" s="28" t="s">
        <v>14</v>
      </c>
      <c r="C6" s="82">
        <v>2018</v>
      </c>
      <c r="D6" s="83">
        <v>2019</v>
      </c>
      <c r="E6" s="31">
        <v>2020</v>
      </c>
      <c r="F6" s="32">
        <v>2021</v>
      </c>
      <c r="G6" s="32">
        <v>2022</v>
      </c>
    </row>
    <row r="7" spans="1:7" ht="15.75" x14ac:dyDescent="0.25">
      <c r="A7" s="33" t="s">
        <v>42</v>
      </c>
      <c r="B7" s="49">
        <v>1150</v>
      </c>
      <c r="C7" s="108">
        <v>5155</v>
      </c>
      <c r="D7" s="109">
        <f>+C58</f>
        <v>5242</v>
      </c>
      <c r="E7" s="88">
        <f>+D7</f>
        <v>5242</v>
      </c>
      <c r="F7" s="88">
        <f>+D7</f>
        <v>5242</v>
      </c>
      <c r="G7" s="88">
        <f>+D7</f>
        <v>5242</v>
      </c>
    </row>
    <row r="8" spans="1:7" ht="15.75" x14ac:dyDescent="0.25">
      <c r="A8" s="65" t="s">
        <v>330</v>
      </c>
      <c r="B8" s="49">
        <v>1150</v>
      </c>
      <c r="C8" s="108"/>
      <c r="D8" s="110"/>
      <c r="E8" s="37"/>
      <c r="F8" s="37"/>
      <c r="G8" s="37"/>
    </row>
    <row r="9" spans="1:7" ht="15.75" x14ac:dyDescent="0.25">
      <c r="A9" s="65"/>
      <c r="B9" s="49"/>
      <c r="C9" s="108"/>
      <c r="D9" s="110"/>
      <c r="E9" s="37"/>
      <c r="F9" s="37"/>
      <c r="G9" s="37"/>
    </row>
    <row r="10" spans="1:7" ht="15.75" x14ac:dyDescent="0.25">
      <c r="A10" s="33" t="s">
        <v>43</v>
      </c>
      <c r="B10" s="49"/>
      <c r="C10" s="108"/>
      <c r="D10" s="110"/>
      <c r="E10" s="37"/>
      <c r="F10" s="37"/>
      <c r="G10" s="37"/>
    </row>
    <row r="11" spans="1:7" s="301" customFormat="1" ht="15.75" x14ac:dyDescent="0.25">
      <c r="A11" s="65" t="s">
        <v>268</v>
      </c>
      <c r="B11" s="49"/>
      <c r="C11" s="35"/>
      <c r="D11" s="110">
        <v>100</v>
      </c>
      <c r="E11" s="37">
        <v>100</v>
      </c>
      <c r="F11" s="37">
        <v>100</v>
      </c>
      <c r="G11" s="37">
        <v>100</v>
      </c>
    </row>
    <row r="12" spans="1:7" ht="15.75" x14ac:dyDescent="0.25">
      <c r="A12" s="65" t="s">
        <v>141</v>
      </c>
      <c r="B12" s="49">
        <v>1150</v>
      </c>
      <c r="C12" s="35">
        <v>87</v>
      </c>
      <c r="D12" s="110"/>
      <c r="E12" s="37"/>
      <c r="F12" s="37"/>
      <c r="G12" s="37"/>
    </row>
    <row r="13" spans="1:7" s="114" customFormat="1" ht="16.5" thickBot="1" x14ac:dyDescent="0.3">
      <c r="A13" s="67" t="s">
        <v>51</v>
      </c>
      <c r="B13" s="122"/>
      <c r="C13" s="95">
        <f>SUM(C10:C12)</f>
        <v>87</v>
      </c>
      <c r="D13" s="112"/>
      <c r="E13" s="113"/>
      <c r="F13" s="113"/>
      <c r="G13" s="113"/>
    </row>
    <row r="14" spans="1:7" ht="16.5" thickTop="1" x14ac:dyDescent="0.25">
      <c r="A14" s="57"/>
      <c r="B14" s="39"/>
      <c r="C14" s="40"/>
      <c r="D14" s="94"/>
      <c r="E14" s="59"/>
      <c r="F14" s="59"/>
      <c r="G14" s="59"/>
    </row>
    <row r="15" spans="1:7" ht="15.75" x14ac:dyDescent="0.25">
      <c r="A15" s="67" t="s">
        <v>46</v>
      </c>
      <c r="B15" s="39"/>
      <c r="C15" s="40"/>
      <c r="D15" s="94"/>
      <c r="E15" s="59"/>
      <c r="F15" s="59"/>
      <c r="G15" s="59"/>
    </row>
    <row r="16" spans="1:7" ht="15.75" x14ac:dyDescent="0.25">
      <c r="A16" s="304" t="s">
        <v>157</v>
      </c>
      <c r="B16" s="39">
        <v>1150</v>
      </c>
      <c r="C16" s="448"/>
      <c r="D16" s="483">
        <v>50</v>
      </c>
      <c r="E16" s="59"/>
      <c r="F16" s="59"/>
      <c r="G16" s="59"/>
    </row>
    <row r="17" spans="1:7" s="114" customFormat="1" ht="16.5" thickBot="1" x14ac:dyDescent="0.3">
      <c r="A17" s="67" t="s">
        <v>52</v>
      </c>
      <c r="B17" s="122"/>
      <c r="C17" s="95">
        <f>SUM(C15:C16)</f>
        <v>0</v>
      </c>
      <c r="D17" s="112"/>
      <c r="E17" s="113"/>
      <c r="F17" s="113"/>
      <c r="G17" s="113"/>
    </row>
    <row r="18" spans="1:7" ht="16.5" thickTop="1" x14ac:dyDescent="0.25">
      <c r="A18" s="160"/>
      <c r="B18" s="39"/>
      <c r="C18" s="35"/>
      <c r="D18" s="94"/>
      <c r="E18" s="59"/>
      <c r="F18" s="59"/>
      <c r="G18" s="59"/>
    </row>
    <row r="19" spans="1:7" ht="15.75" x14ac:dyDescent="0.25">
      <c r="A19" s="160"/>
      <c r="B19" s="39"/>
      <c r="C19" s="40"/>
      <c r="D19" s="94"/>
      <c r="E19" s="59"/>
      <c r="F19" s="59"/>
      <c r="G19" s="59"/>
    </row>
    <row r="20" spans="1:7" ht="15.75" x14ac:dyDescent="0.25">
      <c r="A20" s="159"/>
      <c r="B20" s="168"/>
      <c r="C20" s="41"/>
      <c r="D20" s="94"/>
      <c r="E20" s="59"/>
      <c r="F20" s="59"/>
      <c r="G20" s="59"/>
    </row>
    <row r="21" spans="1:7" ht="15.75" x14ac:dyDescent="0.25">
      <c r="A21" s="159"/>
      <c r="B21" s="168"/>
      <c r="C21" s="41"/>
      <c r="D21" s="94"/>
      <c r="E21" s="59"/>
      <c r="F21" s="59"/>
      <c r="G21" s="59"/>
    </row>
    <row r="22" spans="1:7" ht="15.75" x14ac:dyDescent="0.25">
      <c r="A22" s="159"/>
      <c r="B22" s="168"/>
      <c r="C22" s="41"/>
      <c r="D22" s="94"/>
      <c r="E22" s="59"/>
      <c r="F22" s="59"/>
      <c r="G22" s="59"/>
    </row>
    <row r="23" spans="1:7" ht="15.75" x14ac:dyDescent="0.25">
      <c r="A23" s="159"/>
      <c r="B23" s="168"/>
      <c r="C23" s="41"/>
      <c r="D23" s="94"/>
      <c r="E23" s="59"/>
      <c r="F23" s="59"/>
      <c r="G23" s="59"/>
    </row>
    <row r="24" spans="1:7" ht="15.75" x14ac:dyDescent="0.25">
      <c r="A24" s="159"/>
      <c r="B24" s="168"/>
      <c r="C24" s="41"/>
      <c r="D24" s="94"/>
      <c r="E24" s="59"/>
      <c r="F24" s="59"/>
      <c r="G24" s="59"/>
    </row>
    <row r="25" spans="1:7" ht="15.75" x14ac:dyDescent="0.25">
      <c r="A25" s="159"/>
      <c r="B25" s="168"/>
      <c r="C25" s="41"/>
      <c r="D25" s="94"/>
      <c r="E25" s="59"/>
      <c r="F25" s="59"/>
      <c r="G25" s="59"/>
    </row>
    <row r="26" spans="1:7" ht="15.75" x14ac:dyDescent="0.25">
      <c r="A26" s="159"/>
      <c r="B26" s="168"/>
      <c r="C26" s="41"/>
      <c r="D26" s="94"/>
      <c r="E26" s="59"/>
      <c r="F26" s="59"/>
      <c r="G26" s="59"/>
    </row>
    <row r="27" spans="1:7" ht="15.75" x14ac:dyDescent="0.25">
      <c r="A27" s="159"/>
      <c r="B27" s="168"/>
      <c r="C27" s="41"/>
      <c r="D27" s="94"/>
      <c r="E27" s="59"/>
      <c r="F27" s="59"/>
      <c r="G27" s="59"/>
    </row>
    <row r="28" spans="1:7" ht="15.75" x14ac:dyDescent="0.25">
      <c r="A28" s="159"/>
      <c r="B28" s="168"/>
      <c r="C28" s="41"/>
      <c r="D28" s="94"/>
      <c r="E28" s="59"/>
      <c r="F28" s="59"/>
      <c r="G28" s="59"/>
    </row>
    <row r="29" spans="1:7" ht="15.75" x14ac:dyDescent="0.25">
      <c r="A29" s="159"/>
      <c r="B29" s="168"/>
      <c r="C29" s="41"/>
      <c r="D29" s="94"/>
      <c r="E29" s="59"/>
      <c r="F29" s="59"/>
      <c r="G29" s="59"/>
    </row>
    <row r="30" spans="1:7" ht="15.75" x14ac:dyDescent="0.25">
      <c r="A30" s="159"/>
      <c r="B30" s="168"/>
      <c r="C30" s="41"/>
      <c r="D30" s="94"/>
      <c r="E30" s="59"/>
      <c r="F30" s="59"/>
      <c r="G30" s="59"/>
    </row>
    <row r="31" spans="1:7" ht="15.75" x14ac:dyDescent="0.25">
      <c r="A31" s="159"/>
      <c r="B31" s="168"/>
      <c r="C31" s="41"/>
      <c r="D31" s="94"/>
      <c r="E31" s="59"/>
      <c r="F31" s="59"/>
      <c r="G31" s="59"/>
    </row>
    <row r="32" spans="1:7" ht="15.75" x14ac:dyDescent="0.25">
      <c r="A32" s="159"/>
      <c r="B32" s="168"/>
      <c r="C32" s="41"/>
      <c r="D32" s="94"/>
      <c r="E32" s="59"/>
      <c r="F32" s="59"/>
      <c r="G32" s="59"/>
    </row>
    <row r="33" spans="1:7" s="301" customFormat="1" ht="15.75" x14ac:dyDescent="0.25">
      <c r="A33" s="159"/>
      <c r="B33" s="168"/>
      <c r="C33" s="41"/>
      <c r="D33" s="94"/>
      <c r="E33" s="424"/>
      <c r="F33" s="424"/>
      <c r="G33" s="424"/>
    </row>
    <row r="34" spans="1:7" s="301" customFormat="1" ht="15.75" x14ac:dyDescent="0.25">
      <c r="A34" s="159"/>
      <c r="B34" s="168"/>
      <c r="C34" s="41"/>
      <c r="D34" s="94"/>
      <c r="E34" s="424"/>
      <c r="F34" s="424"/>
      <c r="G34" s="424"/>
    </row>
    <row r="35" spans="1:7" s="301" customFormat="1" ht="15.75" x14ac:dyDescent="0.25">
      <c r="A35" s="159"/>
      <c r="B35" s="168"/>
      <c r="C35" s="41"/>
      <c r="D35" s="94"/>
      <c r="E35" s="424"/>
      <c r="F35" s="424"/>
      <c r="G35" s="424"/>
    </row>
    <row r="36" spans="1:7" ht="15.75" x14ac:dyDescent="0.25">
      <c r="A36" s="159"/>
      <c r="B36" s="168"/>
      <c r="C36" s="41"/>
      <c r="D36" s="94"/>
      <c r="E36" s="59"/>
      <c r="F36" s="59"/>
      <c r="G36" s="59"/>
    </row>
    <row r="37" spans="1:7" ht="15.75" x14ac:dyDescent="0.25">
      <c r="A37" s="159"/>
      <c r="B37" s="168"/>
      <c r="C37" s="41"/>
      <c r="D37" s="94"/>
      <c r="E37" s="59"/>
      <c r="F37" s="59"/>
      <c r="G37" s="59"/>
    </row>
    <row r="38" spans="1:7" ht="15.75" x14ac:dyDescent="0.25">
      <c r="A38" s="159"/>
      <c r="B38" s="168"/>
      <c r="C38" s="41"/>
      <c r="D38" s="94"/>
      <c r="E38" s="59"/>
      <c r="F38" s="59"/>
      <c r="G38" s="59"/>
    </row>
    <row r="39" spans="1:7" ht="15.75" x14ac:dyDescent="0.25">
      <c r="A39" s="159"/>
      <c r="B39" s="168"/>
      <c r="C39" s="41"/>
      <c r="D39" s="94"/>
      <c r="E39" s="59"/>
      <c r="F39" s="59"/>
      <c r="G39" s="59"/>
    </row>
    <row r="40" spans="1:7" ht="15.75" x14ac:dyDescent="0.25">
      <c r="A40" s="159"/>
      <c r="B40" s="168"/>
      <c r="C40" s="41"/>
      <c r="D40" s="94"/>
      <c r="E40" s="59"/>
      <c r="F40" s="59"/>
      <c r="G40" s="59"/>
    </row>
    <row r="41" spans="1:7" ht="15.75" x14ac:dyDescent="0.25">
      <c r="A41" s="159"/>
      <c r="B41" s="168"/>
      <c r="C41" s="41"/>
      <c r="D41" s="94"/>
      <c r="E41" s="59"/>
      <c r="F41" s="59"/>
      <c r="G41" s="59"/>
    </row>
    <row r="42" spans="1:7" ht="15.75" x14ac:dyDescent="0.25">
      <c r="A42" s="159"/>
      <c r="B42" s="168"/>
      <c r="C42" s="41"/>
      <c r="D42" s="94"/>
      <c r="E42" s="59"/>
      <c r="F42" s="59"/>
      <c r="G42" s="59"/>
    </row>
    <row r="43" spans="1:7" ht="15.75" x14ac:dyDescent="0.25">
      <c r="A43" s="159"/>
      <c r="B43" s="168"/>
      <c r="C43" s="41"/>
      <c r="D43" s="94"/>
      <c r="E43" s="59"/>
      <c r="F43" s="59"/>
      <c r="G43" s="59"/>
    </row>
    <row r="44" spans="1:7" s="301" customFormat="1" ht="15.75" x14ac:dyDescent="0.25">
      <c r="A44" s="159"/>
      <c r="B44" s="168"/>
      <c r="C44" s="41"/>
      <c r="D44" s="94"/>
      <c r="E44" s="424"/>
      <c r="F44" s="424"/>
      <c r="G44" s="424"/>
    </row>
    <row r="45" spans="1:7" ht="15.75" x14ac:dyDescent="0.25">
      <c r="A45" s="159"/>
      <c r="B45" s="168"/>
      <c r="C45" s="41"/>
      <c r="D45" s="94"/>
      <c r="E45" s="59"/>
      <c r="F45" s="59"/>
      <c r="G45" s="59"/>
    </row>
    <row r="46" spans="1:7" ht="15.75" x14ac:dyDescent="0.25">
      <c r="A46" s="159"/>
      <c r="B46" s="168"/>
      <c r="C46" s="41"/>
      <c r="D46" s="94"/>
      <c r="E46" s="59"/>
      <c r="F46" s="59"/>
      <c r="G46" s="59"/>
    </row>
    <row r="47" spans="1:7" ht="15.75" x14ac:dyDescent="0.25">
      <c r="A47" s="159"/>
      <c r="B47" s="168"/>
      <c r="C47" s="41"/>
      <c r="D47" s="94"/>
      <c r="E47" s="59"/>
      <c r="F47" s="59"/>
      <c r="G47" s="59"/>
    </row>
    <row r="48" spans="1:7" ht="15.75" x14ac:dyDescent="0.25">
      <c r="A48" s="159"/>
      <c r="B48" s="168"/>
      <c r="C48" s="41"/>
      <c r="D48" s="94"/>
      <c r="E48" s="59"/>
      <c r="F48" s="59"/>
      <c r="G48" s="59"/>
    </row>
    <row r="49" spans="1:7" ht="15.75" x14ac:dyDescent="0.25">
      <c r="A49" s="159"/>
      <c r="B49" s="168"/>
      <c r="C49" s="41"/>
      <c r="D49" s="94"/>
      <c r="E49" s="59"/>
      <c r="F49" s="59"/>
      <c r="G49" s="59"/>
    </row>
    <row r="50" spans="1:7" ht="15.75" x14ac:dyDescent="0.25">
      <c r="A50" s="159"/>
      <c r="B50" s="168"/>
      <c r="C50" s="41"/>
      <c r="D50" s="94"/>
      <c r="E50" s="59"/>
      <c r="F50" s="59"/>
      <c r="G50" s="59"/>
    </row>
    <row r="51" spans="1:7" ht="15.75" x14ac:dyDescent="0.25">
      <c r="A51" s="159"/>
      <c r="B51" s="168"/>
      <c r="C51" s="41"/>
      <c r="D51" s="94"/>
      <c r="E51" s="59"/>
      <c r="F51" s="59"/>
      <c r="G51" s="59"/>
    </row>
    <row r="52" spans="1:7" s="301" customFormat="1" ht="15.75" x14ac:dyDescent="0.25">
      <c r="A52" s="159"/>
      <c r="B52" s="168"/>
      <c r="C52" s="41"/>
      <c r="D52" s="94"/>
      <c r="E52" s="424"/>
      <c r="F52" s="424"/>
      <c r="G52" s="424"/>
    </row>
    <row r="53" spans="1:7" ht="15.75" x14ac:dyDescent="0.25">
      <c r="A53" s="159"/>
      <c r="B53" s="168"/>
      <c r="C53" s="41"/>
      <c r="D53" s="94"/>
      <c r="E53" s="59"/>
      <c r="F53" s="59"/>
      <c r="G53" s="59"/>
    </row>
    <row r="54" spans="1:7" ht="15.75" x14ac:dyDescent="0.25">
      <c r="A54" s="159"/>
      <c r="B54" s="168"/>
      <c r="C54" s="41"/>
      <c r="D54" s="94"/>
      <c r="E54" s="59"/>
      <c r="F54" s="59"/>
      <c r="G54" s="59"/>
    </row>
    <row r="55" spans="1:7" ht="15.75" x14ac:dyDescent="0.25">
      <c r="A55" s="160"/>
      <c r="B55" s="39"/>
      <c r="C55" s="40"/>
      <c r="D55" s="94"/>
      <c r="E55" s="66"/>
      <c r="F55" s="59"/>
      <c r="G55" s="59"/>
    </row>
    <row r="56" spans="1:7" ht="15.75" x14ac:dyDescent="0.25">
      <c r="A56" s="160"/>
      <c r="B56" s="39"/>
      <c r="C56" s="40"/>
      <c r="D56" s="94"/>
      <c r="E56" s="66"/>
      <c r="F56" s="59"/>
      <c r="G56" s="59"/>
    </row>
    <row r="57" spans="1:7" ht="16.5" thickBot="1" x14ac:dyDescent="0.3">
      <c r="A57" s="161"/>
      <c r="B57" s="43"/>
      <c r="C57" s="44"/>
      <c r="D57" s="99"/>
      <c r="E57" s="61"/>
      <c r="F57" s="61"/>
      <c r="G57" s="100"/>
    </row>
    <row r="58" spans="1:7" ht="16.5" thickBot="1" x14ac:dyDescent="0.3">
      <c r="A58" s="101" t="s">
        <v>48</v>
      </c>
      <c r="B58" s="102"/>
      <c r="C58" s="104">
        <f>+C13+C17+C7+C8</f>
        <v>5242</v>
      </c>
      <c r="D58" s="105">
        <f>SUM(D7:D57)</f>
        <v>5392</v>
      </c>
      <c r="E58" s="74">
        <f>SUM(E7:E57)</f>
        <v>5342</v>
      </c>
      <c r="F58" s="74">
        <f>SUM(F7:F57)</f>
        <v>5342</v>
      </c>
      <c r="G58" s="74">
        <f>SUM(G7:G57)</f>
        <v>5342</v>
      </c>
    </row>
  </sheetData>
  <phoneticPr fontId="0" type="noConversion"/>
  <pageMargins left="0.78740157480314965" right="0.78740157480314965" top="0.59055118110236227" bottom="0.78740157480314965" header="0.51181102362204722" footer="0.51181102362204722"/>
  <pageSetup paperSize="256" scale="79" firstPageNumber="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8"/>
  <sheetViews>
    <sheetView topLeftCell="A35" workbookViewId="0">
      <selection activeCell="A39" sqref="A39:XFD45"/>
    </sheetView>
  </sheetViews>
  <sheetFormatPr baseColWidth="10" defaultColWidth="9.85546875" defaultRowHeight="12.75" x14ac:dyDescent="0.2"/>
  <cols>
    <col min="1" max="1" width="38.7109375" style="1" customWidth="1"/>
    <col min="2" max="2" width="11.28515625" style="75" customWidth="1"/>
    <col min="3" max="3" width="13" style="3" customWidth="1"/>
    <col min="4" max="7" width="11.7109375" style="3" customWidth="1"/>
    <col min="8" max="16384" width="9.85546875" style="1"/>
  </cols>
  <sheetData>
    <row r="1" spans="1:7" ht="15" x14ac:dyDescent="0.2">
      <c r="G1" s="5"/>
    </row>
    <row r="2" spans="1:7" ht="26.25" thickBot="1" x14ac:dyDescent="0.4">
      <c r="A2" s="76" t="s">
        <v>49</v>
      </c>
      <c r="B2" s="77"/>
      <c r="C2" s="7"/>
      <c r="D2" s="7"/>
      <c r="E2" s="7"/>
      <c r="F2" s="8"/>
      <c r="G2" s="9" t="s">
        <v>7</v>
      </c>
    </row>
    <row r="3" spans="1:7" ht="18.75" thickTop="1" x14ac:dyDescent="0.25">
      <c r="A3" s="10"/>
      <c r="B3" s="78"/>
      <c r="C3" s="12"/>
      <c r="D3" s="12"/>
      <c r="E3" s="12"/>
      <c r="F3" s="12"/>
      <c r="G3" s="12"/>
    </row>
    <row r="4" spans="1:7" ht="22.5" x14ac:dyDescent="0.3">
      <c r="A4" s="285"/>
      <c r="B4" s="79"/>
      <c r="C4" s="16" t="s">
        <v>40</v>
      </c>
      <c r="D4" s="80"/>
      <c r="E4" s="17" t="s">
        <v>9</v>
      </c>
      <c r="F4" s="18"/>
      <c r="G4" s="19"/>
    </row>
    <row r="5" spans="1:7" ht="18.75" x14ac:dyDescent="0.3">
      <c r="A5" s="286"/>
      <c r="B5" s="21"/>
      <c r="C5" s="23" t="s">
        <v>41</v>
      </c>
      <c r="D5" s="81" t="s">
        <v>12</v>
      </c>
      <c r="E5" s="24"/>
      <c r="F5" s="25"/>
      <c r="G5" s="26"/>
    </row>
    <row r="6" spans="1:7" ht="20.25" x14ac:dyDescent="0.3">
      <c r="A6" s="266" t="s">
        <v>13</v>
      </c>
      <c r="B6" s="28" t="s">
        <v>14</v>
      </c>
      <c r="C6" s="82">
        <v>2018</v>
      </c>
      <c r="D6" s="83">
        <v>2019</v>
      </c>
      <c r="E6" s="31">
        <v>2020</v>
      </c>
      <c r="F6" s="32">
        <v>2021</v>
      </c>
      <c r="G6" s="32">
        <v>2022</v>
      </c>
    </row>
    <row r="7" spans="1:7" ht="15.75" x14ac:dyDescent="0.25">
      <c r="A7" s="287" t="s">
        <v>42</v>
      </c>
      <c r="B7" s="84"/>
      <c r="C7" s="85">
        <v>1896</v>
      </c>
      <c r="D7" s="86">
        <f>+C58</f>
        <v>14081</v>
      </c>
      <c r="E7" s="87">
        <f>D7</f>
        <v>14081</v>
      </c>
      <c r="F7" s="88">
        <f>E7</f>
        <v>14081</v>
      </c>
      <c r="G7" s="88">
        <f>F7</f>
        <v>14081</v>
      </c>
    </row>
    <row r="8" spans="1:7" ht="15.75" x14ac:dyDescent="0.25">
      <c r="A8" s="65" t="s">
        <v>330</v>
      </c>
      <c r="B8" s="84"/>
      <c r="C8" s="89">
        <v>20800</v>
      </c>
      <c r="D8" s="90">
        <f>-C23</f>
        <v>16120</v>
      </c>
      <c r="E8" s="54">
        <f>-C23</f>
        <v>16120</v>
      </c>
      <c r="F8" s="37">
        <f>-C23</f>
        <v>16120</v>
      </c>
      <c r="G8" s="37">
        <f>-C23</f>
        <v>16120</v>
      </c>
    </row>
    <row r="9" spans="1:7" ht="15.75" x14ac:dyDescent="0.25">
      <c r="A9" s="287"/>
      <c r="B9" s="84"/>
      <c r="C9" s="89"/>
      <c r="D9" s="90"/>
      <c r="E9" s="91"/>
      <c r="F9" s="88"/>
      <c r="G9" s="88"/>
    </row>
    <row r="10" spans="1:7" ht="15.75" x14ac:dyDescent="0.25">
      <c r="A10" s="287" t="s">
        <v>50</v>
      </c>
      <c r="B10" s="171"/>
      <c r="C10" s="172"/>
      <c r="D10" s="90"/>
      <c r="E10" s="54"/>
      <c r="F10" s="37"/>
      <c r="G10" s="37"/>
    </row>
    <row r="11" spans="1:7" s="166" customFormat="1" ht="15.75" x14ac:dyDescent="0.25">
      <c r="A11" s="288" t="s">
        <v>325</v>
      </c>
      <c r="B11" s="49">
        <v>7430</v>
      </c>
      <c r="C11" s="425">
        <v>-1200</v>
      </c>
      <c r="D11" s="94">
        <v>1200</v>
      </c>
      <c r="E11" s="323">
        <v>1200</v>
      </c>
      <c r="F11" s="313">
        <v>1200</v>
      </c>
      <c r="G11" s="313">
        <v>1200</v>
      </c>
    </row>
    <row r="12" spans="1:7" s="166" customFormat="1" ht="15.75" x14ac:dyDescent="0.25">
      <c r="A12" s="288" t="s">
        <v>335</v>
      </c>
      <c r="B12" s="49">
        <v>7950</v>
      </c>
      <c r="C12" s="425"/>
      <c r="D12" s="94">
        <v>548</v>
      </c>
      <c r="E12" s="323">
        <v>548</v>
      </c>
      <c r="F12" s="313">
        <v>548</v>
      </c>
      <c r="G12" s="313">
        <v>548</v>
      </c>
    </row>
    <row r="13" spans="1:7" s="166" customFormat="1" ht="15.75" x14ac:dyDescent="0.25">
      <c r="A13" s="288" t="s">
        <v>194</v>
      </c>
      <c r="B13" s="49">
        <v>7490</v>
      </c>
      <c r="C13" s="263">
        <f>-10615-224-380-76</f>
        <v>-11295</v>
      </c>
      <c r="D13" s="90">
        <f>-4114-30-120-319-18-300-60-25</f>
        <v>-4986</v>
      </c>
      <c r="E13" s="54">
        <f>+D13</f>
        <v>-4986</v>
      </c>
      <c r="F13" s="37">
        <f>+E13</f>
        <v>-4986</v>
      </c>
      <c r="G13" s="37">
        <f>+F13</f>
        <v>-4986</v>
      </c>
    </row>
    <row r="14" spans="1:7" s="166" customFormat="1" ht="15.75" x14ac:dyDescent="0.25">
      <c r="A14" s="288" t="s">
        <v>209</v>
      </c>
      <c r="B14" s="49">
        <v>7490</v>
      </c>
      <c r="C14" s="263">
        <v>20000</v>
      </c>
      <c r="D14" s="94">
        <v>20000</v>
      </c>
      <c r="E14" s="323">
        <v>20000</v>
      </c>
      <c r="F14" s="313">
        <v>20000</v>
      </c>
      <c r="G14" s="313">
        <v>20000</v>
      </c>
    </row>
    <row r="15" spans="1:7" ht="16.5" thickBot="1" x14ac:dyDescent="0.3">
      <c r="A15" s="289" t="s">
        <v>51</v>
      </c>
      <c r="B15" s="122"/>
      <c r="C15" s="277">
        <f>SUM(C10:C14)</f>
        <v>7505</v>
      </c>
      <c r="D15" s="90"/>
      <c r="E15" s="54"/>
      <c r="F15" s="37"/>
      <c r="G15" s="37"/>
    </row>
    <row r="16" spans="1:7" ht="16.5" thickTop="1" x14ac:dyDescent="0.25">
      <c r="A16" s="290"/>
      <c r="B16" s="39"/>
      <c r="C16" s="107"/>
      <c r="D16" s="94"/>
      <c r="E16" s="323"/>
      <c r="F16" s="313"/>
      <c r="G16" s="313"/>
    </row>
    <row r="17" spans="1:7" ht="15.75" x14ac:dyDescent="0.25">
      <c r="A17" s="289" t="s">
        <v>46</v>
      </c>
      <c r="B17" s="39"/>
      <c r="C17" s="40"/>
      <c r="D17" s="90"/>
      <c r="E17" s="54"/>
      <c r="F17" s="37"/>
      <c r="G17" s="37"/>
    </row>
    <row r="18" spans="1:7" ht="15.75" x14ac:dyDescent="0.25">
      <c r="A18" s="288" t="s">
        <v>3</v>
      </c>
      <c r="B18" s="49">
        <v>7430</v>
      </c>
      <c r="C18" s="263">
        <v>-15950</v>
      </c>
      <c r="D18" s="94"/>
      <c r="E18" s="323"/>
      <c r="F18" s="313"/>
      <c r="G18" s="313"/>
    </row>
    <row r="19" spans="1:7" ht="15.75" x14ac:dyDescent="0.25">
      <c r="A19" s="288" t="s">
        <v>155</v>
      </c>
      <c r="B19" s="49">
        <v>7431</v>
      </c>
      <c r="C19" s="263">
        <v>2500</v>
      </c>
      <c r="D19" s="90">
        <v>2500</v>
      </c>
      <c r="E19" s="54">
        <v>2500</v>
      </c>
      <c r="F19" s="37">
        <v>2500</v>
      </c>
      <c r="G19" s="37">
        <v>2500</v>
      </c>
    </row>
    <row r="20" spans="1:7" ht="15.75" x14ac:dyDescent="0.25">
      <c r="A20" s="288" t="s">
        <v>156</v>
      </c>
      <c r="B20" s="49">
        <v>7431</v>
      </c>
      <c r="C20" s="263">
        <v>-17050</v>
      </c>
      <c r="D20" s="94">
        <v>-32000</v>
      </c>
      <c r="E20" s="323">
        <v>-41000</v>
      </c>
      <c r="F20" s="313">
        <v>-39000</v>
      </c>
      <c r="G20" s="313">
        <v>-42000</v>
      </c>
    </row>
    <row r="21" spans="1:7" s="301" customFormat="1" ht="15.75" x14ac:dyDescent="0.25">
      <c r="A21" s="288" t="s">
        <v>333</v>
      </c>
      <c r="B21" s="49">
        <v>7490</v>
      </c>
      <c r="C21" s="425">
        <v>-220</v>
      </c>
      <c r="D21" s="90"/>
      <c r="E21" s="54"/>
      <c r="F21" s="37"/>
      <c r="G21" s="37"/>
    </row>
    <row r="22" spans="1:7" ht="15.75" x14ac:dyDescent="0.25">
      <c r="A22" s="288" t="s">
        <v>93</v>
      </c>
      <c r="B22" s="49">
        <v>7431</v>
      </c>
      <c r="C22" s="263">
        <v>14600</v>
      </c>
      <c r="D22" s="94">
        <v>11000</v>
      </c>
      <c r="E22" s="323">
        <v>15500</v>
      </c>
      <c r="F22" s="313">
        <v>20700</v>
      </c>
      <c r="G22" s="313">
        <v>25000</v>
      </c>
    </row>
    <row r="23" spans="1:7" ht="16.5" thickBot="1" x14ac:dyDescent="0.3">
      <c r="A23" s="289" t="s">
        <v>52</v>
      </c>
      <c r="B23" s="39"/>
      <c r="C23" s="262">
        <f>SUM(C17:C22)</f>
        <v>-16120</v>
      </c>
      <c r="D23" s="94"/>
      <c r="E23" s="59"/>
      <c r="F23" s="313"/>
      <c r="G23" s="59"/>
    </row>
    <row r="24" spans="1:7" ht="16.5" thickTop="1" x14ac:dyDescent="0.25">
      <c r="A24" s="291"/>
      <c r="B24" s="39"/>
      <c r="C24" s="35"/>
      <c r="D24" s="94"/>
      <c r="E24" s="59"/>
      <c r="F24" s="59"/>
      <c r="G24" s="59"/>
    </row>
    <row r="25" spans="1:7" ht="14.25" customHeight="1" x14ac:dyDescent="0.25">
      <c r="A25" s="291"/>
      <c r="B25" s="39"/>
      <c r="C25" s="40"/>
      <c r="D25" s="94"/>
      <c r="E25" s="59"/>
      <c r="F25" s="59"/>
      <c r="G25" s="59"/>
    </row>
    <row r="26" spans="1:7" ht="15.75" x14ac:dyDescent="0.25">
      <c r="A26" s="291"/>
      <c r="B26" s="39"/>
      <c r="C26" s="40"/>
      <c r="D26" s="94"/>
      <c r="E26" s="59"/>
      <c r="F26" s="59"/>
      <c r="G26" s="59"/>
    </row>
    <row r="27" spans="1:7" ht="15.75" x14ac:dyDescent="0.25">
      <c r="A27" s="291"/>
      <c r="B27" s="39"/>
      <c r="C27" s="40"/>
      <c r="D27" s="94"/>
      <c r="E27" s="59"/>
      <c r="F27" s="59"/>
      <c r="G27" s="59"/>
    </row>
    <row r="28" spans="1:7" ht="15.75" x14ac:dyDescent="0.25">
      <c r="A28" s="291"/>
      <c r="B28" s="39"/>
      <c r="C28" s="40"/>
      <c r="D28" s="94"/>
      <c r="E28" s="59"/>
      <c r="F28" s="59"/>
      <c r="G28" s="59"/>
    </row>
    <row r="29" spans="1:7" ht="15.75" x14ac:dyDescent="0.25">
      <c r="A29" s="291"/>
      <c r="B29" s="39"/>
      <c r="C29" s="40"/>
      <c r="D29" s="94"/>
      <c r="E29" s="59"/>
      <c r="F29" s="59"/>
      <c r="G29" s="59"/>
    </row>
    <row r="30" spans="1:7" ht="15.75" x14ac:dyDescent="0.25">
      <c r="A30" s="291"/>
      <c r="B30" s="39"/>
      <c r="C30" s="40"/>
      <c r="D30" s="94"/>
      <c r="E30" s="59"/>
      <c r="F30" s="59"/>
      <c r="G30" s="59"/>
    </row>
    <row r="31" spans="1:7" ht="15.75" x14ac:dyDescent="0.25">
      <c r="A31" s="291"/>
      <c r="B31" s="39"/>
      <c r="C31" s="40"/>
      <c r="D31" s="94"/>
      <c r="E31" s="59"/>
      <c r="F31" s="59"/>
      <c r="G31" s="59"/>
    </row>
    <row r="32" spans="1:7" ht="15.75" x14ac:dyDescent="0.25">
      <c r="A32" s="291"/>
      <c r="B32" s="39"/>
      <c r="C32" s="40"/>
      <c r="D32" s="94"/>
      <c r="E32" s="59"/>
      <c r="F32" s="59"/>
      <c r="G32" s="59"/>
    </row>
    <row r="33" spans="1:7" ht="15.75" x14ac:dyDescent="0.25">
      <c r="A33" s="291"/>
      <c r="B33" s="39"/>
      <c r="C33" s="40"/>
      <c r="D33" s="94"/>
      <c r="E33" s="59"/>
      <c r="F33" s="59"/>
      <c r="G33" s="59"/>
    </row>
    <row r="34" spans="1:7" ht="15.75" x14ac:dyDescent="0.25">
      <c r="A34" s="291"/>
      <c r="B34" s="39"/>
      <c r="C34" s="40"/>
      <c r="D34" s="94"/>
      <c r="E34" s="59"/>
      <c r="F34" s="59"/>
      <c r="G34" s="59"/>
    </row>
    <row r="35" spans="1:7" ht="15.75" x14ac:dyDescent="0.25">
      <c r="A35" s="291"/>
      <c r="B35" s="39"/>
      <c r="C35" s="40"/>
      <c r="D35" s="94"/>
      <c r="E35" s="59"/>
      <c r="F35" s="59"/>
      <c r="G35" s="59"/>
    </row>
    <row r="36" spans="1:7" ht="15.75" x14ac:dyDescent="0.25">
      <c r="A36" s="291"/>
      <c r="B36" s="39"/>
      <c r="C36" s="40"/>
      <c r="D36" s="94"/>
      <c r="E36" s="59"/>
      <c r="F36" s="59"/>
      <c r="G36" s="59"/>
    </row>
    <row r="37" spans="1:7" ht="15.75" x14ac:dyDescent="0.25">
      <c r="A37" s="291"/>
      <c r="B37" s="39"/>
      <c r="C37" s="40"/>
      <c r="D37" s="94"/>
      <c r="E37" s="59"/>
      <c r="F37" s="59"/>
      <c r="G37" s="59"/>
    </row>
    <row r="38" spans="1:7" ht="15.75" x14ac:dyDescent="0.25">
      <c r="A38" s="291"/>
      <c r="B38" s="39"/>
      <c r="C38" s="40"/>
      <c r="D38" s="94"/>
      <c r="E38" s="59"/>
      <c r="F38" s="59"/>
      <c r="G38" s="59"/>
    </row>
    <row r="39" spans="1:7" s="301" customFormat="1" ht="15.75" x14ac:dyDescent="0.25">
      <c r="A39" s="291"/>
      <c r="B39" s="39"/>
      <c r="C39" s="40"/>
      <c r="D39" s="94"/>
      <c r="E39" s="424"/>
      <c r="F39" s="424"/>
      <c r="G39" s="424"/>
    </row>
    <row r="40" spans="1:7" s="301" customFormat="1" ht="15.75" x14ac:dyDescent="0.25">
      <c r="A40" s="291"/>
      <c r="B40" s="39"/>
      <c r="C40" s="40"/>
      <c r="D40" s="94"/>
      <c r="E40" s="424"/>
      <c r="F40" s="424"/>
      <c r="G40" s="424"/>
    </row>
    <row r="41" spans="1:7" s="301" customFormat="1" ht="15.75" x14ac:dyDescent="0.25">
      <c r="A41" s="291"/>
      <c r="B41" s="39"/>
      <c r="C41" s="40"/>
      <c r="D41" s="94"/>
      <c r="E41" s="424"/>
      <c r="F41" s="424"/>
      <c r="G41" s="424"/>
    </row>
    <row r="42" spans="1:7" s="301" customFormat="1" ht="15.75" x14ac:dyDescent="0.25">
      <c r="A42" s="291"/>
      <c r="B42" s="39"/>
      <c r="C42" s="40"/>
      <c r="D42" s="94"/>
      <c r="E42" s="424"/>
      <c r="F42" s="424"/>
      <c r="G42" s="424"/>
    </row>
    <row r="43" spans="1:7" s="301" customFormat="1" ht="15.75" x14ac:dyDescent="0.25">
      <c r="A43" s="291"/>
      <c r="B43" s="39"/>
      <c r="C43" s="40"/>
      <c r="D43" s="94"/>
      <c r="E43" s="424"/>
      <c r="F43" s="424"/>
      <c r="G43" s="424"/>
    </row>
    <row r="44" spans="1:7" s="301" customFormat="1" ht="15.75" x14ac:dyDescent="0.25">
      <c r="A44" s="291"/>
      <c r="B44" s="39"/>
      <c r="C44" s="40"/>
      <c r="D44" s="94"/>
      <c r="E44" s="424"/>
      <c r="F44" s="424"/>
      <c r="G44" s="424"/>
    </row>
    <row r="45" spans="1:7" s="301" customFormat="1" ht="15.75" x14ac:dyDescent="0.25">
      <c r="A45" s="291"/>
      <c r="B45" s="39"/>
      <c r="C45" s="40"/>
      <c r="D45" s="94"/>
      <c r="E45" s="424"/>
      <c r="F45" s="424"/>
      <c r="G45" s="424"/>
    </row>
    <row r="46" spans="1:7" ht="15.75" x14ac:dyDescent="0.25">
      <c r="A46" s="291"/>
      <c r="B46" s="39"/>
      <c r="C46" s="40"/>
      <c r="D46" s="94"/>
      <c r="E46" s="59"/>
      <c r="F46" s="59"/>
      <c r="G46" s="59"/>
    </row>
    <row r="47" spans="1:7" ht="15.75" x14ac:dyDescent="0.25">
      <c r="A47" s="291"/>
      <c r="B47" s="39"/>
      <c r="C47" s="40"/>
      <c r="D47" s="94"/>
      <c r="E47" s="59"/>
      <c r="F47" s="59"/>
      <c r="G47" s="59"/>
    </row>
    <row r="48" spans="1:7" ht="15.75" x14ac:dyDescent="0.25">
      <c r="A48" s="291"/>
      <c r="B48" s="39"/>
      <c r="C48" s="40"/>
      <c r="D48" s="94"/>
      <c r="E48" s="59"/>
      <c r="F48" s="59"/>
      <c r="G48" s="59"/>
    </row>
    <row r="49" spans="1:7" ht="15.75" x14ac:dyDescent="0.25">
      <c r="A49" s="291"/>
      <c r="B49" s="39"/>
      <c r="C49" s="40"/>
      <c r="D49" s="94"/>
      <c r="E49" s="59"/>
      <c r="F49" s="59"/>
      <c r="G49" s="59"/>
    </row>
    <row r="50" spans="1:7" ht="15.75" x14ac:dyDescent="0.25">
      <c r="A50" s="291"/>
      <c r="B50" s="39"/>
      <c r="C50" s="40"/>
      <c r="D50" s="94"/>
      <c r="E50" s="59"/>
      <c r="F50" s="59"/>
      <c r="G50" s="59"/>
    </row>
    <row r="51" spans="1:7" ht="15.75" x14ac:dyDescent="0.25">
      <c r="A51" s="291"/>
      <c r="B51" s="39"/>
      <c r="C51" s="40"/>
      <c r="D51" s="94"/>
      <c r="E51" s="59"/>
      <c r="F51" s="59"/>
      <c r="G51" s="59"/>
    </row>
    <row r="52" spans="1:7" s="301" customFormat="1" ht="15.75" x14ac:dyDescent="0.25">
      <c r="A52" s="291"/>
      <c r="B52" s="39"/>
      <c r="C52" s="40"/>
      <c r="D52" s="94"/>
      <c r="E52" s="424"/>
      <c r="F52" s="424"/>
      <c r="G52" s="424"/>
    </row>
    <row r="53" spans="1:7" ht="15.75" x14ac:dyDescent="0.25">
      <c r="A53" s="291"/>
      <c r="B53" s="39"/>
      <c r="C53" s="40"/>
      <c r="D53" s="94"/>
      <c r="E53" s="59"/>
      <c r="F53" s="59"/>
      <c r="G53" s="59"/>
    </row>
    <row r="54" spans="1:7" ht="15.75" x14ac:dyDescent="0.25">
      <c r="A54" s="291"/>
      <c r="B54" s="39"/>
      <c r="C54" s="40"/>
      <c r="D54" s="94"/>
      <c r="E54" s="59"/>
      <c r="F54" s="59"/>
      <c r="G54" s="59"/>
    </row>
    <row r="55" spans="1:7" ht="15.75" x14ac:dyDescent="0.25">
      <c r="A55" s="291"/>
      <c r="B55" s="39"/>
      <c r="C55" s="40"/>
      <c r="D55" s="94"/>
      <c r="E55" s="59"/>
      <c r="F55" s="59"/>
      <c r="G55" s="59"/>
    </row>
    <row r="56" spans="1:7" ht="15" customHeight="1" x14ac:dyDescent="0.25">
      <c r="A56" s="291"/>
      <c r="B56" s="39"/>
      <c r="C56" s="40"/>
      <c r="D56" s="94"/>
      <c r="E56" s="59"/>
      <c r="F56" s="59"/>
      <c r="G56" s="59"/>
    </row>
    <row r="57" spans="1:7" ht="15.75" customHeight="1" thickBot="1" x14ac:dyDescent="0.3">
      <c r="A57" s="292"/>
      <c r="B57" s="39"/>
      <c r="C57" s="53"/>
      <c r="D57" s="94"/>
      <c r="E57" s="59"/>
      <c r="F57" s="59"/>
      <c r="G57" s="59"/>
    </row>
    <row r="58" spans="1:7" ht="16.5" thickBot="1" x14ac:dyDescent="0.3">
      <c r="A58" s="101" t="s">
        <v>48</v>
      </c>
      <c r="B58" s="102"/>
      <c r="C58" s="103">
        <f>+C7+C15+C23+C8</f>
        <v>14081</v>
      </c>
      <c r="D58" s="105">
        <f>SUM(D7:D57)</f>
        <v>28463</v>
      </c>
      <c r="E58" s="74">
        <f>SUM(E7:E57)</f>
        <v>23963</v>
      </c>
      <c r="F58" s="74">
        <f>SUM(F7:F57)</f>
        <v>31163</v>
      </c>
      <c r="G58" s="74">
        <f>SUM(G7:G57)</f>
        <v>32463</v>
      </c>
    </row>
  </sheetData>
  <phoneticPr fontId="0" type="noConversion"/>
  <pageMargins left="0.78740157480314965" right="0.78740157480314965" top="0.59055118110236227" bottom="0.78740157480314965" header="0.51181102362204722" footer="0.51181102362204722"/>
  <pageSetup paperSize="9" scale="79" firstPageNumber="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58"/>
  <sheetViews>
    <sheetView zoomScaleNormal="100" workbookViewId="0">
      <pane ySplit="6" topLeftCell="A36" activePane="bottomLeft" state="frozen"/>
      <selection activeCell="A70" sqref="A70"/>
      <selection pane="bottomLeft" activeCell="A52" sqref="A52:XFD52"/>
    </sheetView>
  </sheetViews>
  <sheetFormatPr baseColWidth="10" defaultColWidth="9.85546875" defaultRowHeight="12.75" x14ac:dyDescent="0.2"/>
  <cols>
    <col min="1" max="1" width="43.42578125" style="1" customWidth="1"/>
    <col min="2" max="2" width="11.28515625" style="75" customWidth="1"/>
    <col min="3" max="3" width="13" style="3" customWidth="1"/>
    <col min="4" max="7" width="11.7109375" style="3" customWidth="1"/>
    <col min="8" max="16384" width="9.85546875" style="1"/>
  </cols>
  <sheetData>
    <row r="1" spans="1:7" ht="6.75" customHeight="1" x14ac:dyDescent="0.2">
      <c r="G1" s="5"/>
    </row>
    <row r="2" spans="1:7" ht="26.25" thickBot="1" x14ac:dyDescent="0.4">
      <c r="A2" s="76" t="s">
        <v>168</v>
      </c>
      <c r="B2" s="77"/>
      <c r="C2" s="7"/>
      <c r="D2" s="7"/>
      <c r="E2" s="7"/>
      <c r="F2" s="8"/>
      <c r="G2" s="9" t="s">
        <v>7</v>
      </c>
    </row>
    <row r="3" spans="1:7" ht="18.75" thickTop="1" x14ac:dyDescent="0.25">
      <c r="A3" s="10"/>
      <c r="B3" s="78"/>
      <c r="C3" s="12"/>
      <c r="D3" s="12"/>
      <c r="E3" s="12"/>
      <c r="F3" s="12"/>
      <c r="G3" s="12"/>
    </row>
    <row r="4" spans="1:7" ht="22.5" x14ac:dyDescent="0.3">
      <c r="A4" s="13"/>
      <c r="B4" s="79"/>
      <c r="C4" s="16" t="s">
        <v>40</v>
      </c>
      <c r="D4" s="80"/>
      <c r="E4" s="17" t="s">
        <v>9</v>
      </c>
      <c r="F4" s="18"/>
      <c r="G4" s="19"/>
    </row>
    <row r="5" spans="1:7" ht="18.75" x14ac:dyDescent="0.3">
      <c r="A5" s="20"/>
      <c r="B5" s="21"/>
      <c r="C5" s="23" t="s">
        <v>41</v>
      </c>
      <c r="D5" s="81" t="s">
        <v>12</v>
      </c>
      <c r="E5" s="24"/>
      <c r="F5" s="25"/>
      <c r="G5" s="26"/>
    </row>
    <row r="6" spans="1:7" ht="20.25" x14ac:dyDescent="0.3">
      <c r="A6" s="27" t="s">
        <v>13</v>
      </c>
      <c r="B6" s="28" t="s">
        <v>14</v>
      </c>
      <c r="C6" s="82">
        <v>2018</v>
      </c>
      <c r="D6" s="83">
        <v>2019</v>
      </c>
      <c r="E6" s="31">
        <v>2020</v>
      </c>
      <c r="F6" s="32">
        <v>2021</v>
      </c>
      <c r="G6" s="32">
        <v>2022</v>
      </c>
    </row>
    <row r="7" spans="1:7" ht="15.75" x14ac:dyDescent="0.25">
      <c r="A7" s="511" t="s">
        <v>42</v>
      </c>
      <c r="B7" s="84"/>
      <c r="C7" s="115">
        <v>387065</v>
      </c>
      <c r="D7" s="366">
        <f>+C58</f>
        <v>397581</v>
      </c>
      <c r="E7" s="363">
        <f>+D7</f>
        <v>397581</v>
      </c>
      <c r="F7" s="363">
        <f>+D7</f>
        <v>397581</v>
      </c>
      <c r="G7" s="363">
        <f>+D7</f>
        <v>397581</v>
      </c>
    </row>
    <row r="8" spans="1:7" ht="15.75" x14ac:dyDescent="0.25">
      <c r="A8" s="512" t="s">
        <v>330</v>
      </c>
      <c r="B8" s="84"/>
      <c r="C8" s="89">
        <v>-95</v>
      </c>
      <c r="D8" s="360">
        <f>-C46</f>
        <v>-5195</v>
      </c>
      <c r="E8" s="313">
        <f>-C46</f>
        <v>-5195</v>
      </c>
      <c r="F8" s="313">
        <f>-C46</f>
        <v>-5195</v>
      </c>
      <c r="G8" s="313">
        <f>-C46</f>
        <v>-5195</v>
      </c>
    </row>
    <row r="9" spans="1:7" ht="15.75" x14ac:dyDescent="0.25">
      <c r="A9" s="512"/>
      <c r="B9" s="84"/>
      <c r="C9" s="89"/>
      <c r="D9" s="360"/>
      <c r="E9" s="313"/>
      <c r="F9" s="313"/>
      <c r="G9" s="313"/>
    </row>
    <row r="10" spans="1:7" ht="15.75" x14ac:dyDescent="0.25">
      <c r="A10" s="513" t="s">
        <v>43</v>
      </c>
      <c r="B10" s="84"/>
      <c r="C10" s="89"/>
      <c r="D10" s="360"/>
      <c r="E10" s="363"/>
      <c r="F10" s="363"/>
      <c r="G10" s="363"/>
    </row>
    <row r="11" spans="1:7" ht="15.75" x14ac:dyDescent="0.25">
      <c r="A11" s="514" t="s">
        <v>140</v>
      </c>
      <c r="B11" s="39" t="s">
        <v>92</v>
      </c>
      <c r="C11" s="40">
        <f>6857+72+230+62</f>
        <v>7221</v>
      </c>
      <c r="D11" s="360">
        <f>1862+100+214+3</f>
        <v>2179</v>
      </c>
      <c r="E11" s="313">
        <f>+D11</f>
        <v>2179</v>
      </c>
      <c r="F11" s="313">
        <f>+E11</f>
        <v>2179</v>
      </c>
      <c r="G11" s="313">
        <f>+F11</f>
        <v>2179</v>
      </c>
    </row>
    <row r="12" spans="1:7" ht="15.75" x14ac:dyDescent="0.25">
      <c r="A12" s="514" t="s">
        <v>238</v>
      </c>
      <c r="B12" s="39" t="s">
        <v>92</v>
      </c>
      <c r="C12" s="40">
        <f>19-95</f>
        <v>-76</v>
      </c>
      <c r="D12" s="360">
        <v>-169</v>
      </c>
      <c r="E12" s="313">
        <v>-169</v>
      </c>
      <c r="F12" s="313">
        <v>-169</v>
      </c>
      <c r="G12" s="313">
        <v>-169</v>
      </c>
    </row>
    <row r="13" spans="1:7" s="301" customFormat="1" ht="15.75" x14ac:dyDescent="0.25">
      <c r="A13" s="515" t="s">
        <v>334</v>
      </c>
      <c r="B13" s="52" t="s">
        <v>92</v>
      </c>
      <c r="C13" s="53"/>
      <c r="D13" s="443">
        <v>-2950</v>
      </c>
      <c r="E13" s="445">
        <f>+D13</f>
        <v>-2950</v>
      </c>
      <c r="F13" s="445">
        <f>+E13</f>
        <v>-2950</v>
      </c>
      <c r="G13" s="445">
        <f>+F13</f>
        <v>-2950</v>
      </c>
    </row>
    <row r="14" spans="1:7" s="301" customFormat="1" ht="15.75" x14ac:dyDescent="0.25">
      <c r="A14" s="514" t="s">
        <v>327</v>
      </c>
      <c r="B14" s="39" t="s">
        <v>92</v>
      </c>
      <c r="C14" s="40"/>
      <c r="D14" s="426">
        <v>-1000</v>
      </c>
      <c r="E14" s="313">
        <v>-1000</v>
      </c>
      <c r="F14" s="313">
        <v>-1000</v>
      </c>
      <c r="G14" s="313">
        <v>-1000</v>
      </c>
    </row>
    <row r="15" spans="1:7" s="305" customFormat="1" ht="15.75" x14ac:dyDescent="0.25">
      <c r="A15" s="515" t="s">
        <v>217</v>
      </c>
      <c r="B15" s="52" t="s">
        <v>219</v>
      </c>
      <c r="C15" s="53"/>
      <c r="D15" s="360">
        <v>-400</v>
      </c>
      <c r="E15" s="313">
        <v>-700</v>
      </c>
      <c r="F15" s="313">
        <v>-700</v>
      </c>
      <c r="G15" s="313">
        <v>-700</v>
      </c>
    </row>
    <row r="16" spans="1:7" s="305" customFormat="1" ht="15.75" x14ac:dyDescent="0.25">
      <c r="A16" s="515" t="s">
        <v>287</v>
      </c>
      <c r="B16" s="52">
        <v>2103</v>
      </c>
      <c r="C16" s="53">
        <v>-8400</v>
      </c>
      <c r="D16" s="360">
        <v>-8400</v>
      </c>
      <c r="E16" s="313">
        <v>-9700</v>
      </c>
      <c r="F16" s="313">
        <v>-9700</v>
      </c>
      <c r="G16" s="313">
        <v>-9700</v>
      </c>
    </row>
    <row r="17" spans="1:7" s="305" customFormat="1" ht="15.75" x14ac:dyDescent="0.25">
      <c r="A17" s="515" t="s">
        <v>420</v>
      </c>
      <c r="B17" s="52">
        <v>2103</v>
      </c>
      <c r="C17" s="53"/>
      <c r="D17" s="443">
        <v>-2384</v>
      </c>
      <c r="E17" s="445">
        <v>-6800</v>
      </c>
      <c r="F17" s="445">
        <v>-14327</v>
      </c>
      <c r="G17" s="445">
        <v>-22475</v>
      </c>
    </row>
    <row r="18" spans="1:7" s="301" customFormat="1" ht="15.75" x14ac:dyDescent="0.25">
      <c r="A18" s="514" t="s">
        <v>248</v>
      </c>
      <c r="B18" s="39">
        <v>2103</v>
      </c>
      <c r="C18" s="40">
        <v>-346</v>
      </c>
      <c r="D18" s="360"/>
      <c r="E18" s="313"/>
      <c r="F18" s="313"/>
      <c r="G18" s="313"/>
    </row>
    <row r="19" spans="1:7" s="165" customFormat="1" ht="15.75" x14ac:dyDescent="0.25">
      <c r="A19" s="515" t="s">
        <v>206</v>
      </c>
      <c r="B19" s="52" t="s">
        <v>210</v>
      </c>
      <c r="C19" s="53"/>
      <c r="D19" s="360">
        <v>-40</v>
      </c>
      <c r="E19" s="313">
        <v>-40</v>
      </c>
      <c r="F19" s="313">
        <v>-40</v>
      </c>
      <c r="G19" s="313">
        <v>-40</v>
      </c>
    </row>
    <row r="20" spans="1:7" s="165" customFormat="1" ht="15.75" x14ac:dyDescent="0.25">
      <c r="A20" s="515" t="s">
        <v>259</v>
      </c>
      <c r="B20" s="52" t="s">
        <v>92</v>
      </c>
      <c r="C20" s="53">
        <v>-841</v>
      </c>
      <c r="D20" s="360"/>
      <c r="E20" s="313"/>
      <c r="F20" s="313"/>
      <c r="G20" s="313"/>
    </row>
    <row r="21" spans="1:7" s="165" customFormat="1" ht="15.75" x14ac:dyDescent="0.25">
      <c r="A21" s="515" t="s">
        <v>260</v>
      </c>
      <c r="B21" s="52" t="s">
        <v>92</v>
      </c>
      <c r="C21" s="53">
        <v>578</v>
      </c>
      <c r="D21" s="360"/>
      <c r="E21" s="313"/>
      <c r="F21" s="313"/>
      <c r="G21" s="313"/>
    </row>
    <row r="22" spans="1:7" s="165" customFormat="1" ht="15.75" x14ac:dyDescent="0.25">
      <c r="A22" s="515" t="s">
        <v>289</v>
      </c>
      <c r="B22" s="52">
        <v>2720</v>
      </c>
      <c r="C22" s="53">
        <v>578</v>
      </c>
      <c r="D22" s="360"/>
      <c r="E22" s="313"/>
      <c r="F22" s="313"/>
      <c r="G22" s="313"/>
    </row>
    <row r="23" spans="1:7" s="305" customFormat="1" ht="15.75" x14ac:dyDescent="0.25">
      <c r="A23" s="515" t="s">
        <v>218</v>
      </c>
      <c r="B23" s="52">
        <v>2355</v>
      </c>
      <c r="C23" s="53">
        <v>116</v>
      </c>
      <c r="D23" s="360"/>
      <c r="E23" s="313"/>
      <c r="F23" s="313"/>
      <c r="G23" s="313"/>
    </row>
    <row r="24" spans="1:7" s="305" customFormat="1" ht="15.75" x14ac:dyDescent="0.25">
      <c r="A24" s="515" t="s">
        <v>308</v>
      </c>
      <c r="B24" s="52">
        <v>2723</v>
      </c>
      <c r="C24" s="53">
        <v>1800</v>
      </c>
      <c r="D24" s="426"/>
      <c r="E24" s="313"/>
      <c r="F24" s="313"/>
      <c r="G24" s="313"/>
    </row>
    <row r="25" spans="1:7" s="305" customFormat="1" ht="15.75" x14ac:dyDescent="0.25">
      <c r="A25" s="515" t="s">
        <v>146</v>
      </c>
      <c r="B25" s="52">
        <v>2501</v>
      </c>
      <c r="C25" s="53">
        <v>3000</v>
      </c>
      <c r="D25" s="443">
        <v>-1500</v>
      </c>
      <c r="E25" s="445">
        <v>-1500</v>
      </c>
      <c r="F25" s="445">
        <v>-1500</v>
      </c>
      <c r="G25" s="445">
        <v>-1500</v>
      </c>
    </row>
    <row r="26" spans="1:7" s="305" customFormat="1" ht="15.75" x14ac:dyDescent="0.25">
      <c r="A26" s="515" t="s">
        <v>261</v>
      </c>
      <c r="B26" s="52" t="s">
        <v>279</v>
      </c>
      <c r="C26" s="53">
        <v>1106</v>
      </c>
      <c r="D26" s="360"/>
      <c r="E26" s="313"/>
      <c r="F26" s="313"/>
      <c r="G26" s="313"/>
    </row>
    <row r="27" spans="1:7" s="305" customFormat="1" ht="15.75" x14ac:dyDescent="0.25">
      <c r="A27" s="515" t="s">
        <v>251</v>
      </c>
      <c r="B27" s="52">
        <v>2501</v>
      </c>
      <c r="C27" s="53">
        <v>680</v>
      </c>
      <c r="D27" s="360"/>
      <c r="E27" s="313"/>
      <c r="F27" s="313"/>
      <c r="G27" s="313"/>
    </row>
    <row r="28" spans="1:7" s="451" customFormat="1" ht="15.75" x14ac:dyDescent="0.25">
      <c r="A28" s="515" t="s">
        <v>336</v>
      </c>
      <c r="B28" s="52">
        <v>2721</v>
      </c>
      <c r="C28" s="53"/>
      <c r="D28" s="443">
        <v>6800</v>
      </c>
      <c r="E28" s="445">
        <v>6000</v>
      </c>
      <c r="F28" s="445">
        <v>3500</v>
      </c>
      <c r="G28" s="445">
        <v>3500</v>
      </c>
    </row>
    <row r="29" spans="1:7" s="451" customFormat="1" ht="15.75" x14ac:dyDescent="0.25">
      <c r="A29" s="515" t="s">
        <v>418</v>
      </c>
      <c r="B29" s="52">
        <v>2720</v>
      </c>
      <c r="C29" s="53"/>
      <c r="D29" s="443">
        <v>400</v>
      </c>
      <c r="E29" s="445">
        <v>400</v>
      </c>
      <c r="F29" s="445">
        <v>400</v>
      </c>
      <c r="G29" s="445">
        <v>400</v>
      </c>
    </row>
    <row r="30" spans="1:7" s="451" customFormat="1" ht="15.75" x14ac:dyDescent="0.25">
      <c r="A30" s="515" t="s">
        <v>338</v>
      </c>
      <c r="B30" s="52">
        <v>2100</v>
      </c>
      <c r="C30" s="53"/>
      <c r="D30" s="443">
        <v>2824</v>
      </c>
      <c r="E30" s="445">
        <v>2824</v>
      </c>
      <c r="F30" s="445">
        <v>2824</v>
      </c>
      <c r="G30" s="445">
        <v>2824</v>
      </c>
    </row>
    <row r="31" spans="1:7" s="451" customFormat="1" ht="15.75" x14ac:dyDescent="0.25">
      <c r="A31" s="515" t="s">
        <v>337</v>
      </c>
      <c r="B31" s="52">
        <v>2410</v>
      </c>
      <c r="C31" s="53"/>
      <c r="D31" s="443">
        <v>2242</v>
      </c>
      <c r="E31" s="445">
        <v>2242</v>
      </c>
      <c r="F31" s="445">
        <v>2242</v>
      </c>
      <c r="G31" s="445">
        <v>2242</v>
      </c>
    </row>
    <row r="32" spans="1:7" s="451" customFormat="1" ht="15.75" x14ac:dyDescent="0.25">
      <c r="A32" s="515" t="s">
        <v>339</v>
      </c>
      <c r="B32" s="52">
        <v>2340</v>
      </c>
      <c r="C32" s="53"/>
      <c r="D32" s="443">
        <v>100</v>
      </c>
      <c r="E32" s="445">
        <v>100</v>
      </c>
      <c r="F32" s="445">
        <v>150</v>
      </c>
      <c r="G32" s="445">
        <v>150</v>
      </c>
    </row>
    <row r="33" spans="1:7" s="451" customFormat="1" ht="15.75" x14ac:dyDescent="0.25">
      <c r="A33" s="515" t="s">
        <v>340</v>
      </c>
      <c r="B33" s="52">
        <v>2727</v>
      </c>
      <c r="C33" s="53"/>
      <c r="D33" s="443">
        <v>1550</v>
      </c>
      <c r="E33" s="445">
        <v>1550</v>
      </c>
      <c r="F33" s="445">
        <v>1550</v>
      </c>
      <c r="G33" s="445">
        <v>1550</v>
      </c>
    </row>
    <row r="34" spans="1:7" s="451" customFormat="1" ht="15.75" x14ac:dyDescent="0.25">
      <c r="A34" s="515" t="s">
        <v>342</v>
      </c>
      <c r="B34" s="52">
        <v>2830</v>
      </c>
      <c r="C34" s="53"/>
      <c r="D34" s="443">
        <v>90</v>
      </c>
      <c r="E34" s="445">
        <v>180</v>
      </c>
      <c r="F34" s="445">
        <v>180</v>
      </c>
      <c r="G34" s="445">
        <v>180</v>
      </c>
    </row>
    <row r="35" spans="1:7" s="451" customFormat="1" ht="15.75" x14ac:dyDescent="0.25">
      <c r="A35" s="515" t="s">
        <v>341</v>
      </c>
      <c r="B35" s="52">
        <v>2100</v>
      </c>
      <c r="C35" s="53"/>
      <c r="D35" s="443">
        <v>50</v>
      </c>
      <c r="E35" s="445">
        <v>100</v>
      </c>
      <c r="F35" s="445">
        <v>100</v>
      </c>
      <c r="G35" s="445">
        <v>100</v>
      </c>
    </row>
    <row r="36" spans="1:7" s="451" customFormat="1" ht="15.75" x14ac:dyDescent="0.25">
      <c r="A36" s="93" t="s">
        <v>343</v>
      </c>
      <c r="B36" s="52">
        <v>2355</v>
      </c>
      <c r="C36" s="53"/>
      <c r="D36" s="443">
        <v>250</v>
      </c>
      <c r="E36" s="445">
        <v>400</v>
      </c>
      <c r="F36" s="445">
        <v>425</v>
      </c>
      <c r="G36" s="445">
        <v>425</v>
      </c>
    </row>
    <row r="37" spans="1:7" s="451" customFormat="1" ht="15.75" x14ac:dyDescent="0.25">
      <c r="A37" s="93" t="s">
        <v>410</v>
      </c>
      <c r="B37" s="52">
        <v>2100</v>
      </c>
      <c r="C37" s="53"/>
      <c r="D37" s="443">
        <v>200</v>
      </c>
      <c r="E37" s="445">
        <v>400</v>
      </c>
      <c r="F37" s="445">
        <v>400</v>
      </c>
      <c r="G37" s="445">
        <v>400</v>
      </c>
    </row>
    <row r="38" spans="1:7" s="451" customFormat="1" ht="15.75" x14ac:dyDescent="0.25">
      <c r="A38" s="93" t="s">
        <v>344</v>
      </c>
      <c r="B38" s="52">
        <v>2351</v>
      </c>
      <c r="C38" s="53"/>
      <c r="D38" s="443">
        <v>23</v>
      </c>
      <c r="E38" s="445">
        <v>56</v>
      </c>
      <c r="F38" s="445">
        <v>56</v>
      </c>
      <c r="G38" s="445">
        <v>56</v>
      </c>
    </row>
    <row r="39" spans="1:7" ht="16.5" thickBot="1" x14ac:dyDescent="0.3">
      <c r="A39" s="106" t="s">
        <v>45</v>
      </c>
      <c r="B39" s="39"/>
      <c r="C39" s="95">
        <f>SUM(C10:C38)</f>
        <v>5416</v>
      </c>
      <c r="D39" s="360"/>
      <c r="E39" s="313"/>
      <c r="F39" s="313"/>
      <c r="G39" s="313"/>
    </row>
    <row r="40" spans="1:7" ht="16.5" thickTop="1" x14ac:dyDescent="0.25">
      <c r="A40" s="106"/>
      <c r="B40" s="39"/>
      <c r="C40" s="132"/>
      <c r="D40" s="360"/>
      <c r="E40" s="313"/>
      <c r="F40" s="313"/>
      <c r="G40" s="313"/>
    </row>
    <row r="41" spans="1:7" ht="15.75" x14ac:dyDescent="0.25">
      <c r="A41" s="67" t="s">
        <v>46</v>
      </c>
      <c r="B41" s="39"/>
      <c r="C41" s="40"/>
      <c r="D41" s="360"/>
      <c r="E41" s="313"/>
      <c r="F41" s="313"/>
      <c r="G41" s="313"/>
    </row>
    <row r="42" spans="1:7" s="301" customFormat="1" ht="15.75" x14ac:dyDescent="0.25">
      <c r="A42" s="93" t="s">
        <v>316</v>
      </c>
      <c r="B42" s="39">
        <v>2721</v>
      </c>
      <c r="C42" s="270">
        <v>5100</v>
      </c>
      <c r="D42" s="426"/>
      <c r="E42" s="313"/>
      <c r="F42" s="313"/>
      <c r="G42" s="313"/>
    </row>
    <row r="43" spans="1:7" s="301" customFormat="1" ht="15.75" x14ac:dyDescent="0.25">
      <c r="A43" s="93" t="s">
        <v>236</v>
      </c>
      <c r="B43" s="39">
        <v>2360</v>
      </c>
      <c r="C43" s="270">
        <v>95</v>
      </c>
      <c r="D43" s="360"/>
      <c r="E43" s="313"/>
      <c r="F43" s="313"/>
      <c r="G43" s="313"/>
    </row>
    <row r="44" spans="1:7" s="301" customFormat="1" ht="15.75" x14ac:dyDescent="0.25">
      <c r="A44" s="93" t="s">
        <v>302</v>
      </c>
      <c r="B44" s="39">
        <v>2506</v>
      </c>
      <c r="C44" s="270">
        <v>20000</v>
      </c>
      <c r="D44" s="426"/>
      <c r="E44" s="313"/>
      <c r="F44" s="313"/>
      <c r="G44" s="313"/>
    </row>
    <row r="45" spans="1:7" s="301" customFormat="1" ht="15.75" x14ac:dyDescent="0.25">
      <c r="A45" s="93" t="s">
        <v>303</v>
      </c>
      <c r="B45" s="39">
        <v>2506</v>
      </c>
      <c r="C45" s="270">
        <v>-20000</v>
      </c>
      <c r="D45" s="426"/>
      <c r="E45" s="313"/>
      <c r="F45" s="313"/>
      <c r="G45" s="313"/>
    </row>
    <row r="46" spans="1:7" ht="16.5" thickBot="1" x14ac:dyDescent="0.3">
      <c r="A46" s="67" t="s">
        <v>52</v>
      </c>
      <c r="B46" s="39"/>
      <c r="C46" s="95">
        <f>SUM(C41:C45)</f>
        <v>5195</v>
      </c>
      <c r="D46" s="360"/>
      <c r="E46" s="313"/>
      <c r="F46" s="313"/>
      <c r="G46" s="313"/>
    </row>
    <row r="47" spans="1:7" s="301" customFormat="1" ht="16.5" thickTop="1" x14ac:dyDescent="0.25">
      <c r="A47" s="67"/>
      <c r="B47" s="39"/>
      <c r="C47" s="40"/>
      <c r="D47" s="360"/>
      <c r="E47" s="313"/>
      <c r="F47" s="313"/>
      <c r="G47" s="313"/>
    </row>
    <row r="48" spans="1:7" s="301" customFormat="1" ht="15.75" x14ac:dyDescent="0.25">
      <c r="A48" s="67"/>
      <c r="B48" s="39"/>
      <c r="C48" s="40"/>
      <c r="D48" s="360"/>
      <c r="E48" s="313"/>
      <c r="F48" s="313"/>
      <c r="G48" s="313"/>
    </row>
    <row r="49" spans="1:7" s="301" customFormat="1" ht="15.75" x14ac:dyDescent="0.25">
      <c r="A49" s="67"/>
      <c r="B49" s="39"/>
      <c r="C49" s="40"/>
      <c r="D49" s="360"/>
      <c r="E49" s="313"/>
      <c r="F49" s="313"/>
      <c r="G49" s="313"/>
    </row>
    <row r="50" spans="1:7" s="301" customFormat="1" ht="15.75" x14ac:dyDescent="0.25">
      <c r="A50" s="67"/>
      <c r="B50" s="39"/>
      <c r="C50" s="40"/>
      <c r="D50" s="426"/>
      <c r="E50" s="313"/>
      <c r="F50" s="313"/>
      <c r="G50" s="313"/>
    </row>
    <row r="51" spans="1:7" s="301" customFormat="1" ht="15.75" x14ac:dyDescent="0.25">
      <c r="A51" s="67"/>
      <c r="B51" s="39"/>
      <c r="C51" s="40"/>
      <c r="D51" s="426"/>
      <c r="E51" s="313"/>
      <c r="F51" s="313"/>
      <c r="G51" s="313"/>
    </row>
    <row r="52" spans="1:7" s="301" customFormat="1" ht="15.75" x14ac:dyDescent="0.25">
      <c r="A52" s="67"/>
      <c r="B52" s="39"/>
      <c r="C52" s="40"/>
      <c r="D52" s="426"/>
      <c r="E52" s="313"/>
      <c r="F52" s="313"/>
      <c r="G52" s="313"/>
    </row>
    <row r="53" spans="1:7" s="301" customFormat="1" ht="15.75" x14ac:dyDescent="0.25">
      <c r="A53" s="67"/>
      <c r="B53" s="39"/>
      <c r="C53" s="40"/>
      <c r="D53" s="426"/>
      <c r="E53" s="313"/>
      <c r="F53" s="313"/>
      <c r="G53" s="313"/>
    </row>
    <row r="54" spans="1:7" s="301" customFormat="1" ht="15.75" x14ac:dyDescent="0.25">
      <c r="A54" s="67"/>
      <c r="B54" s="39"/>
      <c r="C54" s="40"/>
      <c r="D54" s="426"/>
      <c r="E54" s="313"/>
      <c r="F54" s="313"/>
      <c r="G54" s="313"/>
    </row>
    <row r="55" spans="1:7" s="301" customFormat="1" ht="15.75" x14ac:dyDescent="0.25">
      <c r="A55" s="67"/>
      <c r="B55" s="39"/>
      <c r="C55" s="40"/>
      <c r="D55" s="426"/>
      <c r="E55" s="313"/>
      <c r="F55" s="313"/>
      <c r="G55" s="313"/>
    </row>
    <row r="56" spans="1:7" s="301" customFormat="1" ht="15.75" x14ac:dyDescent="0.25">
      <c r="A56" s="67"/>
      <c r="B56" s="39"/>
      <c r="C56" s="40"/>
      <c r="D56" s="360"/>
      <c r="E56" s="313"/>
      <c r="F56" s="313"/>
      <c r="G56" s="313"/>
    </row>
    <row r="57" spans="1:7" ht="16.5" thickBot="1" x14ac:dyDescent="0.3">
      <c r="A57" s="67"/>
      <c r="B57" s="39"/>
      <c r="C57" s="270"/>
      <c r="D57" s="360"/>
      <c r="E57" s="282"/>
      <c r="F57" s="282"/>
      <c r="G57" s="282"/>
    </row>
    <row r="58" spans="1:7" ht="16.5" thickBot="1" x14ac:dyDescent="0.3">
      <c r="A58" s="70" t="s">
        <v>48</v>
      </c>
      <c r="B58" s="71"/>
      <c r="C58" s="72">
        <f>+C7+C39+C46+C8</f>
        <v>397581</v>
      </c>
      <c r="D58" s="361">
        <f>SUM(D7:D57)</f>
        <v>392251</v>
      </c>
      <c r="E58" s="365">
        <f>SUM(E7:E57)</f>
        <v>385958</v>
      </c>
      <c r="F58" s="365">
        <f>SUM(F7:F57)</f>
        <v>376006</v>
      </c>
      <c r="G58" s="365">
        <f>SUM(G7:G57)</f>
        <v>367858</v>
      </c>
    </row>
  </sheetData>
  <phoneticPr fontId="0" type="noConversion"/>
  <pageMargins left="0.78740157480314965" right="0.78740157480314965" top="0.39370078740157483" bottom="0.78740157480314965" header="0.51181102362204722" footer="0.51181102362204722"/>
  <pageSetup paperSize="9" scale="76" firstPageNumber="0"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58"/>
  <sheetViews>
    <sheetView zoomScaleNormal="100" zoomScalePageLayoutView="90" workbookViewId="0">
      <pane ySplit="6" topLeftCell="A54" activePane="bottomLeft" state="frozen"/>
      <selection activeCell="A70" sqref="A70"/>
      <selection pane="bottomLeft" activeCell="B75" sqref="B75"/>
    </sheetView>
  </sheetViews>
  <sheetFormatPr baseColWidth="10" defaultColWidth="9.85546875" defaultRowHeight="12.75" x14ac:dyDescent="0.2"/>
  <cols>
    <col min="1" max="1" width="38.7109375" style="1" customWidth="1"/>
    <col min="2" max="2" width="11.28515625" style="75" customWidth="1"/>
    <col min="3" max="3" width="13" style="3" customWidth="1"/>
    <col min="4" max="7" width="11.7109375" style="3" customWidth="1"/>
    <col min="8" max="16384" width="9.85546875" style="1"/>
  </cols>
  <sheetData>
    <row r="1" spans="1:7" ht="15" x14ac:dyDescent="0.2">
      <c r="G1" s="5"/>
    </row>
    <row r="2" spans="1:7" ht="26.25" thickBot="1" x14ac:dyDescent="0.4">
      <c r="A2" s="76" t="s">
        <v>167</v>
      </c>
      <c r="B2" s="77"/>
      <c r="C2" s="7"/>
      <c r="D2" s="7"/>
      <c r="E2" s="117"/>
      <c r="F2" s="8"/>
      <c r="G2" s="9" t="s">
        <v>7</v>
      </c>
    </row>
    <row r="3" spans="1:7" ht="18.75" thickTop="1" x14ac:dyDescent="0.25">
      <c r="A3" s="10"/>
      <c r="B3" s="78"/>
      <c r="C3" s="12"/>
      <c r="D3" s="12"/>
      <c r="E3" s="12"/>
      <c r="F3" s="12"/>
      <c r="G3" s="12"/>
    </row>
    <row r="4" spans="1:7" ht="22.5" x14ac:dyDescent="0.3">
      <c r="A4" s="293"/>
      <c r="B4" s="118"/>
      <c r="C4" s="16" t="s">
        <v>40</v>
      </c>
      <c r="D4" s="80"/>
      <c r="E4" s="17" t="s">
        <v>9</v>
      </c>
      <c r="F4" s="18"/>
      <c r="G4" s="19"/>
    </row>
    <row r="5" spans="1:7" ht="18.75" x14ac:dyDescent="0.3">
      <c r="A5" s="294"/>
      <c r="B5" s="119"/>
      <c r="C5" s="23" t="s">
        <v>41</v>
      </c>
      <c r="D5" s="81" t="s">
        <v>12</v>
      </c>
      <c r="E5" s="24"/>
      <c r="F5" s="25"/>
      <c r="G5" s="26"/>
    </row>
    <row r="6" spans="1:7" ht="20.25" x14ac:dyDescent="0.3">
      <c r="A6" s="295" t="s">
        <v>13</v>
      </c>
      <c r="B6" s="120" t="s">
        <v>14</v>
      </c>
      <c r="C6" s="82">
        <v>2018</v>
      </c>
      <c r="D6" s="83">
        <v>2019</v>
      </c>
      <c r="E6" s="31">
        <v>2020</v>
      </c>
      <c r="F6" s="32">
        <v>2021</v>
      </c>
      <c r="G6" s="32">
        <v>2022</v>
      </c>
    </row>
    <row r="7" spans="1:7" ht="15.75" x14ac:dyDescent="0.25">
      <c r="A7" s="391" t="s">
        <v>42</v>
      </c>
      <c r="B7" s="392"/>
      <c r="C7" s="115">
        <v>400952</v>
      </c>
      <c r="D7" s="366">
        <f>+C58</f>
        <v>391960</v>
      </c>
      <c r="E7" s="363">
        <f>+D7</f>
        <v>391960</v>
      </c>
      <c r="F7" s="363">
        <f>+D7</f>
        <v>391960</v>
      </c>
      <c r="G7" s="363">
        <f>+D7</f>
        <v>391960</v>
      </c>
    </row>
    <row r="8" spans="1:7" ht="15.75" x14ac:dyDescent="0.25">
      <c r="A8" s="65" t="s">
        <v>330</v>
      </c>
      <c r="B8" s="392"/>
      <c r="C8" s="89">
        <v>995</v>
      </c>
      <c r="D8" s="360">
        <f>-C53</f>
        <v>0</v>
      </c>
      <c r="E8" s="313">
        <f>-C53</f>
        <v>0</v>
      </c>
      <c r="F8" s="313">
        <f>-C53</f>
        <v>0</v>
      </c>
      <c r="G8" s="313">
        <f>-C53</f>
        <v>0</v>
      </c>
    </row>
    <row r="9" spans="1:7" ht="15.75" x14ac:dyDescent="0.25">
      <c r="A9" s="391"/>
      <c r="B9" s="392"/>
      <c r="C9" s="89"/>
      <c r="D9" s="360"/>
      <c r="E9" s="363"/>
      <c r="F9" s="363"/>
      <c r="G9" s="363"/>
    </row>
    <row r="10" spans="1:7" ht="15.75" x14ac:dyDescent="0.25">
      <c r="A10" s="391" t="s">
        <v>43</v>
      </c>
      <c r="B10" s="392"/>
      <c r="C10" s="89"/>
      <c r="D10" s="360"/>
      <c r="E10" s="363"/>
      <c r="F10" s="363"/>
      <c r="G10" s="363"/>
    </row>
    <row r="11" spans="1:7" ht="15.75" x14ac:dyDescent="0.25">
      <c r="A11" s="393" t="s">
        <v>139</v>
      </c>
      <c r="B11" s="307" t="s">
        <v>92</v>
      </c>
      <c r="C11" s="40">
        <f>7401+17+114+14</f>
        <v>7546</v>
      </c>
      <c r="D11" s="360">
        <f>1849+20+68+15</f>
        <v>1952</v>
      </c>
      <c r="E11" s="313">
        <f>+D11</f>
        <v>1952</v>
      </c>
      <c r="F11" s="313">
        <f>+E11</f>
        <v>1952</v>
      </c>
      <c r="G11" s="313">
        <f>+F11</f>
        <v>1952</v>
      </c>
    </row>
    <row r="12" spans="1:7" s="301" customFormat="1" ht="15.75" x14ac:dyDescent="0.25">
      <c r="A12" s="304" t="s">
        <v>238</v>
      </c>
      <c r="B12" s="307"/>
      <c r="C12" s="40">
        <v>95</v>
      </c>
      <c r="D12" s="426">
        <f>169-175</f>
        <v>-6</v>
      </c>
      <c r="E12" s="423">
        <f t="shared" ref="E12:G13" si="0">+D12</f>
        <v>-6</v>
      </c>
      <c r="F12" s="423">
        <f t="shared" si="0"/>
        <v>-6</v>
      </c>
      <c r="G12" s="423">
        <f t="shared" si="0"/>
        <v>-6</v>
      </c>
    </row>
    <row r="13" spans="1:7" s="301" customFormat="1" ht="15.75" x14ac:dyDescent="0.25">
      <c r="A13" s="304" t="s">
        <v>334</v>
      </c>
      <c r="B13" s="39" t="s">
        <v>92</v>
      </c>
      <c r="C13" s="40"/>
      <c r="D13" s="443">
        <v>-4314</v>
      </c>
      <c r="E13" s="446">
        <f t="shared" si="0"/>
        <v>-4314</v>
      </c>
      <c r="F13" s="446">
        <f t="shared" si="0"/>
        <v>-4314</v>
      </c>
      <c r="G13" s="446">
        <f t="shared" si="0"/>
        <v>-4314</v>
      </c>
    </row>
    <row r="14" spans="1:7" s="301" customFormat="1" ht="15.75" x14ac:dyDescent="0.25">
      <c r="A14" s="393" t="s">
        <v>326</v>
      </c>
      <c r="B14" s="307" t="s">
        <v>92</v>
      </c>
      <c r="C14" s="40"/>
      <c r="D14" s="426">
        <v>-2300</v>
      </c>
      <c r="E14" s="423">
        <v>-2300</v>
      </c>
      <c r="F14" s="423">
        <v>-2300</v>
      </c>
      <c r="G14" s="423">
        <v>-2300</v>
      </c>
    </row>
    <row r="15" spans="1:7" ht="15.75" x14ac:dyDescent="0.25">
      <c r="A15" s="393" t="s">
        <v>44</v>
      </c>
      <c r="B15" s="307">
        <v>3106</v>
      </c>
      <c r="C15" s="40">
        <v>-1000</v>
      </c>
      <c r="D15" s="360">
        <v>-1000</v>
      </c>
      <c r="E15" s="282">
        <v>-2000</v>
      </c>
      <c r="F15" s="282">
        <v>-3000</v>
      </c>
      <c r="G15" s="282">
        <v>-4000</v>
      </c>
    </row>
    <row r="16" spans="1:7" s="305" customFormat="1" ht="15.75" x14ac:dyDescent="0.25">
      <c r="A16" s="419" t="s">
        <v>286</v>
      </c>
      <c r="B16" s="427">
        <v>3411</v>
      </c>
      <c r="C16" s="40">
        <v>-10800</v>
      </c>
      <c r="D16" s="429">
        <v>-10900</v>
      </c>
      <c r="E16" s="282">
        <v>-15100</v>
      </c>
      <c r="F16" s="282">
        <v>-15100</v>
      </c>
      <c r="G16" s="282">
        <v>-15100</v>
      </c>
    </row>
    <row r="17" spans="1:7" s="305" customFormat="1" ht="15.75" x14ac:dyDescent="0.25">
      <c r="A17" s="93" t="s">
        <v>420</v>
      </c>
      <c r="B17" s="485"/>
      <c r="C17" s="53"/>
      <c r="D17" s="443">
        <v>-2630</v>
      </c>
      <c r="E17" s="446">
        <v>-7502</v>
      </c>
      <c r="F17" s="446">
        <v>-15806</v>
      </c>
      <c r="G17" s="446">
        <v>-24791</v>
      </c>
    </row>
    <row r="18" spans="1:7" s="305" customFormat="1" ht="15.75" x14ac:dyDescent="0.25">
      <c r="A18" s="419" t="s">
        <v>222</v>
      </c>
      <c r="B18" s="427" t="s">
        <v>290</v>
      </c>
      <c r="C18" s="40">
        <v>-1000</v>
      </c>
      <c r="D18" s="360">
        <v>-500</v>
      </c>
      <c r="E18" s="282">
        <v>-1200</v>
      </c>
      <c r="F18" s="282">
        <v>-1200</v>
      </c>
      <c r="G18" s="282">
        <v>-1200</v>
      </c>
    </row>
    <row r="19" spans="1:7" s="451" customFormat="1" ht="15.75" x14ac:dyDescent="0.25">
      <c r="A19" s="430" t="s">
        <v>356</v>
      </c>
      <c r="B19" s="428">
        <v>3311</v>
      </c>
      <c r="C19" s="40"/>
      <c r="D19" s="443">
        <v>-3800</v>
      </c>
      <c r="E19" s="446">
        <v>-6500</v>
      </c>
      <c r="F19" s="446">
        <v>-8200</v>
      </c>
      <c r="G19" s="446">
        <v>-8100</v>
      </c>
    </row>
    <row r="20" spans="1:7" ht="15.75" x14ac:dyDescent="0.25">
      <c r="A20" s="394" t="s">
        <v>153</v>
      </c>
      <c r="B20" s="307" t="s">
        <v>92</v>
      </c>
      <c r="C20" s="40">
        <v>-5</v>
      </c>
      <c r="D20" s="360">
        <v>-5</v>
      </c>
      <c r="E20" s="282">
        <v>-10</v>
      </c>
      <c r="F20" s="282">
        <v>-15</v>
      </c>
      <c r="G20" s="282">
        <v>-20</v>
      </c>
    </row>
    <row r="21" spans="1:7" ht="15.75" x14ac:dyDescent="0.25">
      <c r="A21" s="394" t="s">
        <v>211</v>
      </c>
      <c r="B21" s="307">
        <v>3150</v>
      </c>
      <c r="C21" s="40"/>
      <c r="D21" s="360">
        <v>-375</v>
      </c>
      <c r="E21" s="282">
        <v>-375</v>
      </c>
      <c r="F21" s="282">
        <v>-375</v>
      </c>
      <c r="G21" s="282">
        <v>-375</v>
      </c>
    </row>
    <row r="22" spans="1:7" s="301" customFormat="1" ht="15.75" x14ac:dyDescent="0.25">
      <c r="A22" s="304" t="s">
        <v>248</v>
      </c>
      <c r="B22" s="307">
        <v>3575</v>
      </c>
      <c r="C22" s="40">
        <v>346</v>
      </c>
      <c r="D22" s="360"/>
      <c r="E22" s="282"/>
      <c r="F22" s="282"/>
      <c r="G22" s="282"/>
    </row>
    <row r="23" spans="1:7" s="305" customFormat="1" ht="15.75" x14ac:dyDescent="0.25">
      <c r="A23" s="419" t="s">
        <v>231</v>
      </c>
      <c r="B23" s="427">
        <v>3150</v>
      </c>
      <c r="C23" s="40">
        <v>43</v>
      </c>
      <c r="D23" s="360"/>
      <c r="E23" s="282"/>
      <c r="F23" s="282"/>
      <c r="G23" s="282"/>
    </row>
    <row r="24" spans="1:7" s="305" customFormat="1" ht="15.75" x14ac:dyDescent="0.25">
      <c r="A24" s="419" t="s">
        <v>232</v>
      </c>
      <c r="B24" s="427">
        <v>3150</v>
      </c>
      <c r="C24" s="40">
        <v>80</v>
      </c>
      <c r="D24" s="360"/>
      <c r="E24" s="282"/>
      <c r="F24" s="282"/>
      <c r="G24" s="282"/>
    </row>
    <row r="25" spans="1:7" s="305" customFormat="1" ht="15.75" x14ac:dyDescent="0.25">
      <c r="A25" s="419" t="s">
        <v>233</v>
      </c>
      <c r="B25" s="427">
        <v>3326</v>
      </c>
      <c r="C25" s="40">
        <v>27</v>
      </c>
      <c r="D25" s="360"/>
      <c r="E25" s="282"/>
      <c r="F25" s="282"/>
      <c r="G25" s="282"/>
    </row>
    <row r="26" spans="1:7" s="305" customFormat="1" ht="15.75" x14ac:dyDescent="0.25">
      <c r="A26" s="419" t="s">
        <v>258</v>
      </c>
      <c r="B26" s="427">
        <v>3593</v>
      </c>
      <c r="C26" s="40">
        <v>865</v>
      </c>
      <c r="D26" s="360"/>
      <c r="E26" s="282"/>
      <c r="F26" s="282"/>
      <c r="G26" s="282"/>
    </row>
    <row r="27" spans="1:7" s="305" customFormat="1" ht="15.75" x14ac:dyDescent="0.25">
      <c r="A27" s="419" t="s">
        <v>264</v>
      </c>
      <c r="B27" s="427">
        <v>3580</v>
      </c>
      <c r="C27" s="40">
        <v>9100</v>
      </c>
      <c r="D27" s="360"/>
      <c r="E27" s="282"/>
      <c r="F27" s="282"/>
      <c r="G27" s="282"/>
    </row>
    <row r="28" spans="1:7" s="305" customFormat="1" ht="15.75" x14ac:dyDescent="0.25">
      <c r="A28" s="419" t="s">
        <v>311</v>
      </c>
      <c r="B28" s="428"/>
      <c r="C28" s="40">
        <v>-380</v>
      </c>
      <c r="D28" s="426"/>
      <c r="E28" s="423"/>
      <c r="F28" s="423"/>
      <c r="G28" s="423"/>
    </row>
    <row r="29" spans="1:7" s="305" customFormat="1" ht="15.75" x14ac:dyDescent="0.25">
      <c r="A29" s="419" t="s">
        <v>220</v>
      </c>
      <c r="B29" s="427">
        <v>3307</v>
      </c>
      <c r="C29" s="40">
        <v>470</v>
      </c>
      <c r="D29" s="360"/>
      <c r="E29" s="282"/>
      <c r="F29" s="282"/>
      <c r="G29" s="282"/>
    </row>
    <row r="30" spans="1:7" s="305" customFormat="1" ht="15.75" x14ac:dyDescent="0.25">
      <c r="A30" s="419" t="s">
        <v>265</v>
      </c>
      <c r="B30" s="427">
        <v>3308</v>
      </c>
      <c r="C30" s="40">
        <v>370</v>
      </c>
      <c r="D30" s="360"/>
      <c r="E30" s="282"/>
      <c r="F30" s="282"/>
      <c r="G30" s="282"/>
    </row>
    <row r="31" spans="1:7" s="305" customFormat="1" ht="15.75" x14ac:dyDescent="0.25">
      <c r="A31" s="419" t="s">
        <v>266</v>
      </c>
      <c r="B31" s="427">
        <v>3301</v>
      </c>
      <c r="C31" s="40">
        <v>300</v>
      </c>
      <c r="D31" s="360">
        <v>360</v>
      </c>
      <c r="E31" s="282">
        <v>360</v>
      </c>
      <c r="F31" s="282">
        <v>360</v>
      </c>
      <c r="G31" s="282">
        <v>360</v>
      </c>
    </row>
    <row r="32" spans="1:7" s="305" customFormat="1" ht="15.75" x14ac:dyDescent="0.25">
      <c r="A32" s="419" t="s">
        <v>267</v>
      </c>
      <c r="B32" s="427">
        <v>3301</v>
      </c>
      <c r="C32" s="40">
        <v>3500</v>
      </c>
      <c r="D32" s="360">
        <v>500</v>
      </c>
      <c r="E32" s="282">
        <v>500</v>
      </c>
      <c r="F32" s="282">
        <v>500</v>
      </c>
      <c r="G32" s="282">
        <v>500</v>
      </c>
    </row>
    <row r="33" spans="1:7" s="305" customFormat="1" ht="15.75" x14ac:dyDescent="0.25">
      <c r="A33" s="419" t="s">
        <v>314</v>
      </c>
      <c r="B33" s="428">
        <v>3311</v>
      </c>
      <c r="C33" s="40">
        <v>-69</v>
      </c>
      <c r="D33" s="426"/>
      <c r="E33" s="423"/>
      <c r="F33" s="423"/>
      <c r="G33" s="423"/>
    </row>
    <row r="34" spans="1:7" s="305" customFormat="1" ht="15.75" x14ac:dyDescent="0.25">
      <c r="A34" s="419" t="s">
        <v>221</v>
      </c>
      <c r="B34" s="427">
        <v>3573</v>
      </c>
      <c r="C34" s="40">
        <v>5000</v>
      </c>
      <c r="D34" s="360">
        <v>3500</v>
      </c>
      <c r="E34" s="282">
        <v>3500</v>
      </c>
      <c r="F34" s="282">
        <v>3500</v>
      </c>
      <c r="G34" s="282">
        <v>3500</v>
      </c>
    </row>
    <row r="35" spans="1:7" s="305" customFormat="1" ht="15.75" x14ac:dyDescent="0.25">
      <c r="A35" s="419" t="s">
        <v>228</v>
      </c>
      <c r="B35" s="427">
        <v>3100</v>
      </c>
      <c r="C35" s="40">
        <v>220</v>
      </c>
      <c r="D35" s="360"/>
      <c r="E35" s="282"/>
      <c r="F35" s="282"/>
      <c r="G35" s="282"/>
    </row>
    <row r="36" spans="1:7" s="305" customFormat="1" ht="15.75" x14ac:dyDescent="0.25">
      <c r="A36" s="419" t="s">
        <v>426</v>
      </c>
      <c r="B36" s="427">
        <v>3571</v>
      </c>
      <c r="C36" s="40">
        <v>305</v>
      </c>
      <c r="D36" s="360"/>
      <c r="E36" s="282"/>
      <c r="F36" s="282"/>
      <c r="G36" s="282"/>
    </row>
    <row r="37" spans="1:7" s="305" customFormat="1" ht="15.75" x14ac:dyDescent="0.25">
      <c r="A37" s="484" t="s">
        <v>137</v>
      </c>
      <c r="B37" s="485"/>
      <c r="C37" s="53">
        <v>-25000</v>
      </c>
      <c r="D37" s="426"/>
      <c r="E37" s="423"/>
      <c r="F37" s="423"/>
      <c r="G37" s="423"/>
    </row>
    <row r="38" spans="1:7" s="451" customFormat="1" ht="15.75" x14ac:dyDescent="0.25">
      <c r="A38" s="484" t="s">
        <v>345</v>
      </c>
      <c r="B38" s="485">
        <v>3308</v>
      </c>
      <c r="C38" s="53"/>
      <c r="D38" s="443">
        <v>320</v>
      </c>
      <c r="E38" s="446">
        <v>320</v>
      </c>
      <c r="F38" s="446">
        <v>320</v>
      </c>
      <c r="G38" s="446">
        <v>320</v>
      </c>
    </row>
    <row r="39" spans="1:7" s="451" customFormat="1" ht="15.75" x14ac:dyDescent="0.25">
      <c r="A39" s="484" t="s">
        <v>346</v>
      </c>
      <c r="B39" s="485">
        <v>3235</v>
      </c>
      <c r="C39" s="53"/>
      <c r="D39" s="443">
        <v>60</v>
      </c>
      <c r="E39" s="446">
        <v>60</v>
      </c>
      <c r="F39" s="446">
        <v>60</v>
      </c>
      <c r="G39" s="446">
        <v>60</v>
      </c>
    </row>
    <row r="40" spans="1:7" s="451" customFormat="1" ht="15.75" x14ac:dyDescent="0.25">
      <c r="A40" s="484" t="s">
        <v>347</v>
      </c>
      <c r="B40" s="485" t="s">
        <v>348</v>
      </c>
      <c r="C40" s="53"/>
      <c r="D40" s="443">
        <v>1165</v>
      </c>
      <c r="E40" s="446">
        <v>1165</v>
      </c>
      <c r="F40" s="446">
        <v>1165</v>
      </c>
      <c r="G40" s="446">
        <v>1165</v>
      </c>
    </row>
    <row r="41" spans="1:7" s="451" customFormat="1" ht="15.75" x14ac:dyDescent="0.25">
      <c r="A41" s="484" t="s">
        <v>408</v>
      </c>
      <c r="B41" s="485">
        <v>3753</v>
      </c>
      <c r="C41" s="53"/>
      <c r="D41" s="443">
        <v>975</v>
      </c>
      <c r="E41" s="446">
        <v>975</v>
      </c>
      <c r="F41" s="446">
        <v>975</v>
      </c>
      <c r="G41" s="446">
        <v>975</v>
      </c>
    </row>
    <row r="42" spans="1:7" s="451" customFormat="1" ht="15.75" x14ac:dyDescent="0.25">
      <c r="A42" s="484" t="s">
        <v>349</v>
      </c>
      <c r="B42" s="485">
        <v>3735</v>
      </c>
      <c r="C42" s="53"/>
      <c r="D42" s="443">
        <v>550</v>
      </c>
      <c r="E42" s="446">
        <v>550</v>
      </c>
      <c r="F42" s="446">
        <v>550</v>
      </c>
      <c r="G42" s="446">
        <v>550</v>
      </c>
    </row>
    <row r="43" spans="1:7" s="451" customFormat="1" ht="15.75" x14ac:dyDescent="0.25">
      <c r="A43" s="484" t="s">
        <v>350</v>
      </c>
      <c r="B43" s="485">
        <v>3590</v>
      </c>
      <c r="C43" s="53"/>
      <c r="D43" s="443"/>
      <c r="E43" s="446">
        <v>850</v>
      </c>
      <c r="F43" s="446">
        <v>850</v>
      </c>
      <c r="G43" s="446">
        <v>850</v>
      </c>
    </row>
    <row r="44" spans="1:7" s="451" customFormat="1" ht="15.75" x14ac:dyDescent="0.25">
      <c r="A44" s="484" t="s">
        <v>352</v>
      </c>
      <c r="B44" s="485">
        <v>3152</v>
      </c>
      <c r="C44" s="53"/>
      <c r="D44" s="443">
        <v>150</v>
      </c>
      <c r="E44" s="446">
        <v>300</v>
      </c>
      <c r="F44" s="446">
        <v>450</v>
      </c>
      <c r="G44" s="446">
        <v>600</v>
      </c>
    </row>
    <row r="45" spans="1:7" s="451" customFormat="1" ht="15.75" x14ac:dyDescent="0.25">
      <c r="A45" s="484" t="s">
        <v>353</v>
      </c>
      <c r="B45" s="485">
        <v>3313</v>
      </c>
      <c r="C45" s="53"/>
      <c r="D45" s="443">
        <v>200</v>
      </c>
      <c r="E45" s="446">
        <v>800</v>
      </c>
      <c r="F45" s="446">
        <v>800</v>
      </c>
      <c r="G45" s="446">
        <v>800</v>
      </c>
    </row>
    <row r="46" spans="1:7" s="451" customFormat="1" ht="15.75" x14ac:dyDescent="0.25">
      <c r="A46" s="484" t="s">
        <v>414</v>
      </c>
      <c r="B46" s="485">
        <v>3313</v>
      </c>
      <c r="C46" s="53"/>
      <c r="D46" s="443">
        <v>-200</v>
      </c>
      <c r="E46" s="446">
        <v>-800</v>
      </c>
      <c r="F46" s="446">
        <v>-350</v>
      </c>
      <c r="G46" s="446"/>
    </row>
    <row r="47" spans="1:7" s="451" customFormat="1" ht="15.75" x14ac:dyDescent="0.25">
      <c r="A47" s="484" t="s">
        <v>354</v>
      </c>
      <c r="B47" s="485">
        <v>3580</v>
      </c>
      <c r="C47" s="53"/>
      <c r="D47" s="443">
        <v>175</v>
      </c>
      <c r="E47" s="446">
        <v>175</v>
      </c>
      <c r="F47" s="446">
        <v>175</v>
      </c>
      <c r="G47" s="446">
        <v>175</v>
      </c>
    </row>
    <row r="48" spans="1:7" s="451" customFormat="1" ht="15.75" x14ac:dyDescent="0.25">
      <c r="A48" s="484" t="s">
        <v>355</v>
      </c>
      <c r="B48" s="485">
        <v>3322</v>
      </c>
      <c r="C48" s="53"/>
      <c r="D48" s="443"/>
      <c r="E48" s="446">
        <v>3000</v>
      </c>
      <c r="F48" s="446">
        <v>3000</v>
      </c>
      <c r="G48" s="446">
        <v>3000</v>
      </c>
    </row>
    <row r="49" spans="1:7" ht="16.5" thickBot="1" x14ac:dyDescent="0.3">
      <c r="A49" s="395" t="s">
        <v>51</v>
      </c>
      <c r="B49" s="427"/>
      <c r="C49" s="95">
        <f>SUM(C10:C48)</f>
        <v>-9987</v>
      </c>
      <c r="D49" s="360"/>
      <c r="E49" s="282"/>
      <c r="F49" s="282"/>
      <c r="G49" s="282"/>
    </row>
    <row r="50" spans="1:7" s="301" customFormat="1" ht="16.5" thickTop="1" x14ac:dyDescent="0.25">
      <c r="A50" s="395"/>
      <c r="B50" s="427"/>
      <c r="C50" s="397"/>
      <c r="D50" s="360"/>
      <c r="E50" s="282"/>
      <c r="F50" s="282"/>
      <c r="G50" s="282"/>
    </row>
    <row r="51" spans="1:7" ht="15.75" x14ac:dyDescent="0.25">
      <c r="A51" s="395" t="s">
        <v>46</v>
      </c>
      <c r="B51" s="427"/>
      <c r="C51" s="40"/>
      <c r="D51" s="360"/>
      <c r="E51" s="282"/>
      <c r="F51" s="282"/>
      <c r="G51" s="282"/>
    </row>
    <row r="52" spans="1:7" s="451" customFormat="1" ht="15.75" x14ac:dyDescent="0.25">
      <c r="A52" s="430" t="s">
        <v>351</v>
      </c>
      <c r="B52" s="428">
        <v>3250</v>
      </c>
      <c r="C52" s="69"/>
      <c r="D52" s="443">
        <v>100</v>
      </c>
      <c r="E52" s="449"/>
      <c r="F52" s="449"/>
      <c r="G52" s="449"/>
    </row>
    <row r="53" spans="1:7" ht="16.5" thickBot="1" x14ac:dyDescent="0.3">
      <c r="A53" s="395" t="s">
        <v>52</v>
      </c>
      <c r="B53" s="307"/>
      <c r="C53" s="167">
        <f>SUM(C51:C52)</f>
        <v>0</v>
      </c>
      <c r="D53" s="360"/>
      <c r="E53" s="282"/>
      <c r="F53" s="282"/>
      <c r="G53" s="282"/>
    </row>
    <row r="54" spans="1:7" s="301" customFormat="1" ht="16.5" thickTop="1" x14ac:dyDescent="0.25">
      <c r="A54" s="395"/>
      <c r="B54" s="427"/>
      <c r="C54" s="53"/>
      <c r="D54" s="360"/>
      <c r="E54" s="282"/>
      <c r="F54" s="282"/>
      <c r="G54" s="282"/>
    </row>
    <row r="55" spans="1:7" s="301" customFormat="1" ht="15.75" x14ac:dyDescent="0.25">
      <c r="A55" s="395"/>
      <c r="B55" s="427"/>
      <c r="C55" s="53"/>
      <c r="D55" s="360"/>
      <c r="E55" s="282"/>
      <c r="F55" s="282"/>
      <c r="G55" s="282"/>
    </row>
    <row r="56" spans="1:7" s="301" customFormat="1" ht="15.75" x14ac:dyDescent="0.25">
      <c r="A56" s="395"/>
      <c r="B56" s="427"/>
      <c r="C56" s="53"/>
      <c r="D56" s="360"/>
      <c r="E56" s="282"/>
      <c r="F56" s="282"/>
      <c r="G56" s="282"/>
    </row>
    <row r="57" spans="1:7" s="301" customFormat="1" ht="16.5" thickBot="1" x14ac:dyDescent="0.3">
      <c r="A57" s="395"/>
      <c r="B57" s="427"/>
      <c r="C57" s="397"/>
      <c r="D57" s="360"/>
      <c r="E57" s="282"/>
      <c r="F57" s="282"/>
      <c r="G57" s="282"/>
    </row>
    <row r="58" spans="1:7" ht="16.5" thickBot="1" x14ac:dyDescent="0.3">
      <c r="A58" s="431" t="s">
        <v>48</v>
      </c>
      <c r="B58" s="432"/>
      <c r="C58" s="433">
        <f>+C7+C49+C53+C8</f>
        <v>391960</v>
      </c>
      <c r="D58" s="434">
        <f>SUM(D7:D53)</f>
        <v>375937</v>
      </c>
      <c r="E58" s="435">
        <f>SUM(E7:E53)</f>
        <v>366360</v>
      </c>
      <c r="F58" s="435">
        <f>SUM(F7:F53)</f>
        <v>355951</v>
      </c>
      <c r="G58" s="436">
        <f>SUM(G7:G53)</f>
        <v>346561</v>
      </c>
    </row>
  </sheetData>
  <phoneticPr fontId="0" type="noConversion"/>
  <pageMargins left="0.78740157480314965" right="0.78740157480314965" top="0.59055118110236227" bottom="0.78740157480314965" header="0.51181102362204722" footer="0.51181102362204722"/>
  <pageSetup paperSize="9" scale="79" firstPageNumber="0"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G58"/>
  <sheetViews>
    <sheetView zoomScaleNormal="100" zoomScalePageLayoutView="110" workbookViewId="0">
      <pane ySplit="6" topLeftCell="A22" activePane="bottomLeft" state="frozen"/>
      <selection activeCell="A70" sqref="A70"/>
      <selection pane="bottomLeft" activeCell="A44" sqref="A44"/>
    </sheetView>
  </sheetViews>
  <sheetFormatPr baseColWidth="10" defaultColWidth="9.85546875" defaultRowHeight="12.75" x14ac:dyDescent="0.2"/>
  <cols>
    <col min="1" max="1" width="38.7109375" style="1" customWidth="1"/>
    <col min="2" max="2" width="11.28515625" style="75" customWidth="1"/>
    <col min="3" max="3" width="13" style="3" customWidth="1"/>
    <col min="4" max="7" width="11.7109375" style="3" customWidth="1"/>
    <col min="8" max="16384" width="9.85546875" style="1"/>
  </cols>
  <sheetData>
    <row r="1" spans="1:7" s="256" customFormat="1" ht="11.25" x14ac:dyDescent="0.2">
      <c r="B1" s="257"/>
      <c r="C1" s="258"/>
      <c r="D1" s="258"/>
      <c r="E1" s="258"/>
      <c r="F1" s="258"/>
      <c r="G1" s="259"/>
    </row>
    <row r="2" spans="1:7" ht="26.25" thickBot="1" x14ac:dyDescent="0.4">
      <c r="A2" s="76" t="s">
        <v>165</v>
      </c>
      <c r="B2" s="77"/>
      <c r="C2" s="7"/>
      <c r="D2" s="7"/>
      <c r="E2" s="7"/>
      <c r="F2" s="8"/>
      <c r="G2" s="9" t="s">
        <v>7</v>
      </c>
    </row>
    <row r="3" spans="1:7" s="255" customFormat="1" ht="15.75" thickTop="1" x14ac:dyDescent="0.25">
      <c r="A3" s="252"/>
      <c r="B3" s="253"/>
      <c r="C3" s="254"/>
      <c r="D3" s="254"/>
      <c r="E3" s="254"/>
      <c r="F3" s="254"/>
      <c r="G3" s="254"/>
    </row>
    <row r="4" spans="1:7" ht="22.5" x14ac:dyDescent="0.3">
      <c r="A4" s="264"/>
      <c r="B4" s="79"/>
      <c r="C4" s="16" t="s">
        <v>40</v>
      </c>
      <c r="D4" s="80"/>
      <c r="E4" s="17" t="s">
        <v>9</v>
      </c>
      <c r="F4" s="18"/>
      <c r="G4" s="19"/>
    </row>
    <row r="5" spans="1:7" ht="18.75" x14ac:dyDescent="0.3">
      <c r="A5" s="265"/>
      <c r="B5" s="21"/>
      <c r="C5" s="23" t="s">
        <v>41</v>
      </c>
      <c r="D5" s="81" t="s">
        <v>12</v>
      </c>
      <c r="E5" s="24"/>
      <c r="F5" s="25"/>
      <c r="G5" s="26"/>
    </row>
    <row r="6" spans="1:7" ht="20.25" x14ac:dyDescent="0.3">
      <c r="A6" s="266" t="s">
        <v>13</v>
      </c>
      <c r="B6" s="28" t="s">
        <v>14</v>
      </c>
      <c r="C6" s="82">
        <v>2018</v>
      </c>
      <c r="D6" s="83">
        <v>2019</v>
      </c>
      <c r="E6" s="31">
        <v>2020</v>
      </c>
      <c r="F6" s="32">
        <v>2021</v>
      </c>
      <c r="G6" s="32">
        <v>2022</v>
      </c>
    </row>
    <row r="7" spans="1:7" ht="15.75" x14ac:dyDescent="0.25">
      <c r="A7" s="267" t="s">
        <v>42</v>
      </c>
      <c r="B7" s="84"/>
      <c r="C7" s="115">
        <v>95820</v>
      </c>
      <c r="D7" s="366">
        <f>C58</f>
        <v>105382</v>
      </c>
      <c r="E7" s="363">
        <f>+D7</f>
        <v>105382</v>
      </c>
      <c r="F7" s="363">
        <f>+D7</f>
        <v>105382</v>
      </c>
      <c r="G7" s="88">
        <f>+D7</f>
        <v>105382</v>
      </c>
    </row>
    <row r="8" spans="1:7" ht="15.75" x14ac:dyDescent="0.25">
      <c r="A8" s="65" t="s">
        <v>330</v>
      </c>
      <c r="B8" s="49"/>
      <c r="C8" s="107">
        <v>-10150</v>
      </c>
      <c r="D8" s="360">
        <f>-C53</f>
        <v>-9935</v>
      </c>
      <c r="E8" s="313">
        <f>-C53</f>
        <v>-9935</v>
      </c>
      <c r="F8" s="313">
        <f>-C53</f>
        <v>-9935</v>
      </c>
      <c r="G8" s="37">
        <f>-C53</f>
        <v>-9935</v>
      </c>
    </row>
    <row r="9" spans="1:7" ht="15.75" x14ac:dyDescent="0.25">
      <c r="A9" s="267" t="s">
        <v>43</v>
      </c>
      <c r="B9" s="84"/>
      <c r="C9" s="89"/>
      <c r="D9" s="360"/>
      <c r="E9" s="363"/>
      <c r="F9" s="363"/>
      <c r="G9" s="88"/>
    </row>
    <row r="10" spans="1:7" s="166" customFormat="1" ht="15.75" x14ac:dyDescent="0.25">
      <c r="A10" s="269" t="s">
        <v>141</v>
      </c>
      <c r="B10" s="39" t="s">
        <v>92</v>
      </c>
      <c r="C10" s="303">
        <f>1418+135</f>
        <v>1553</v>
      </c>
      <c r="D10" s="370">
        <f>351+0+300</f>
        <v>651</v>
      </c>
      <c r="E10" s="368">
        <f>351+300</f>
        <v>651</v>
      </c>
      <c r="F10" s="368">
        <f>+E10</f>
        <v>651</v>
      </c>
      <c r="G10" s="399">
        <f>+F10</f>
        <v>651</v>
      </c>
    </row>
    <row r="11" spans="1:7" s="166" customFormat="1" ht="15.75" x14ac:dyDescent="0.25">
      <c r="A11" s="304" t="s">
        <v>334</v>
      </c>
      <c r="B11" s="39" t="s">
        <v>92</v>
      </c>
      <c r="C11" s="303"/>
      <c r="D11" s="441">
        <v>-9957</v>
      </c>
      <c r="E11" s="442">
        <f>+D11</f>
        <v>-9957</v>
      </c>
      <c r="F11" s="442">
        <f>+E11</f>
        <v>-9957</v>
      </c>
      <c r="G11" s="447">
        <f>+F11</f>
        <v>-9957</v>
      </c>
    </row>
    <row r="12" spans="1:7" s="301" customFormat="1" ht="15.75" x14ac:dyDescent="0.25">
      <c r="A12" s="306" t="s">
        <v>286</v>
      </c>
      <c r="B12" s="302"/>
      <c r="C12" s="303">
        <v>-200</v>
      </c>
      <c r="D12" s="370">
        <v>-2000</v>
      </c>
      <c r="E12" s="368">
        <v>-2000</v>
      </c>
      <c r="F12" s="368">
        <v>-2000</v>
      </c>
      <c r="G12" s="368">
        <v>-2000</v>
      </c>
    </row>
    <row r="13" spans="1:7" s="305" customFormat="1" ht="15.75" x14ac:dyDescent="0.25">
      <c r="A13" s="93" t="s">
        <v>420</v>
      </c>
      <c r="B13" s="251">
        <v>6312</v>
      </c>
      <c r="C13" s="416"/>
      <c r="D13" s="441">
        <v>-712</v>
      </c>
      <c r="E13" s="442">
        <v>-2031</v>
      </c>
      <c r="F13" s="442">
        <v>-4279</v>
      </c>
      <c r="G13" s="492">
        <v>-6712</v>
      </c>
    </row>
    <row r="14" spans="1:7" s="166" customFormat="1" ht="15.75" x14ac:dyDescent="0.25">
      <c r="A14" s="269" t="s">
        <v>193</v>
      </c>
      <c r="B14" s="302">
        <v>6311</v>
      </c>
      <c r="C14" s="303">
        <v>-200</v>
      </c>
      <c r="D14" s="370"/>
      <c r="E14" s="368"/>
      <c r="F14" s="368"/>
      <c r="G14" s="400"/>
    </row>
    <row r="15" spans="1:7" ht="15.75" x14ac:dyDescent="0.25">
      <c r="A15" s="306" t="s">
        <v>154</v>
      </c>
      <c r="B15" s="302" t="s">
        <v>92</v>
      </c>
      <c r="C15" s="303">
        <v>-5</v>
      </c>
      <c r="D15" s="370">
        <v>-5</v>
      </c>
      <c r="E15" s="368">
        <v>-10</v>
      </c>
      <c r="F15" s="368">
        <v>-15</v>
      </c>
      <c r="G15" s="100">
        <v>-20</v>
      </c>
    </row>
    <row r="16" spans="1:7" ht="15.75" x14ac:dyDescent="0.25">
      <c r="A16" s="306" t="s">
        <v>254</v>
      </c>
      <c r="B16" s="302">
        <v>6314</v>
      </c>
      <c r="C16" s="303">
        <v>75</v>
      </c>
      <c r="D16" s="370"/>
      <c r="E16" s="368"/>
      <c r="F16" s="368"/>
      <c r="G16" s="100"/>
    </row>
    <row r="17" spans="1:7" s="301" customFormat="1" ht="15.75" x14ac:dyDescent="0.25">
      <c r="A17" s="306" t="s">
        <v>313</v>
      </c>
      <c r="B17" s="302"/>
      <c r="C17" s="303">
        <v>-1320</v>
      </c>
      <c r="D17" s="370"/>
      <c r="E17" s="368"/>
      <c r="F17" s="368"/>
      <c r="G17" s="369"/>
    </row>
    <row r="18" spans="1:7" s="301" customFormat="1" ht="15.75" x14ac:dyDescent="0.25">
      <c r="A18" s="306" t="s">
        <v>309</v>
      </c>
      <c r="B18" s="302">
        <v>6310</v>
      </c>
      <c r="C18" s="303">
        <v>380</v>
      </c>
      <c r="D18" s="370"/>
      <c r="E18" s="368"/>
      <c r="F18" s="368"/>
      <c r="G18" s="369"/>
    </row>
    <row r="19" spans="1:7" s="301" customFormat="1" ht="15.75" x14ac:dyDescent="0.25">
      <c r="A19" s="306" t="s">
        <v>252</v>
      </c>
      <c r="B19" s="302">
        <v>6319</v>
      </c>
      <c r="C19" s="303">
        <v>400</v>
      </c>
      <c r="D19" s="370">
        <v>25</v>
      </c>
      <c r="E19" s="368">
        <v>50</v>
      </c>
      <c r="F19" s="368">
        <v>50</v>
      </c>
      <c r="G19" s="369">
        <v>50</v>
      </c>
    </row>
    <row r="20" spans="1:7" s="301" customFormat="1" ht="15.75" x14ac:dyDescent="0.25">
      <c r="A20" s="306" t="s">
        <v>227</v>
      </c>
      <c r="B20" s="302">
        <v>6310</v>
      </c>
      <c r="C20" s="303">
        <v>400</v>
      </c>
      <c r="D20" s="370"/>
      <c r="E20" s="368"/>
      <c r="F20" s="368"/>
      <c r="G20" s="369"/>
    </row>
    <row r="21" spans="1:7" s="301" customFormat="1" ht="15.75" x14ac:dyDescent="0.25">
      <c r="A21" s="306" t="s">
        <v>284</v>
      </c>
      <c r="B21" s="302">
        <v>6120</v>
      </c>
      <c r="C21" s="303">
        <v>350</v>
      </c>
      <c r="D21" s="370"/>
      <c r="E21" s="368"/>
      <c r="F21" s="368"/>
      <c r="G21" s="369"/>
    </row>
    <row r="22" spans="1:7" s="301" customFormat="1" ht="15.75" x14ac:dyDescent="0.25">
      <c r="A22" s="306" t="s">
        <v>301</v>
      </c>
      <c r="B22" s="302">
        <v>6331</v>
      </c>
      <c r="C22" s="303">
        <v>1250</v>
      </c>
      <c r="D22" s="441"/>
      <c r="E22" s="442">
        <v>250</v>
      </c>
      <c r="F22" s="442">
        <v>250</v>
      </c>
      <c r="G22" s="492">
        <v>-1500</v>
      </c>
    </row>
    <row r="23" spans="1:7" s="301" customFormat="1" ht="15.75" x14ac:dyDescent="0.25">
      <c r="A23" s="306" t="s">
        <v>253</v>
      </c>
      <c r="B23" s="302">
        <v>6330</v>
      </c>
      <c r="C23" s="303"/>
      <c r="D23" s="441"/>
      <c r="E23" s="442"/>
      <c r="F23" s="442"/>
      <c r="G23" s="492">
        <v>6500</v>
      </c>
    </row>
    <row r="24" spans="1:7" s="301" customFormat="1" ht="15.75" x14ac:dyDescent="0.25">
      <c r="A24" s="306" t="s">
        <v>215</v>
      </c>
      <c r="B24" s="302">
        <v>6315</v>
      </c>
      <c r="C24" s="303">
        <v>3950</v>
      </c>
      <c r="D24" s="370">
        <v>-1450</v>
      </c>
      <c r="E24" s="368">
        <v>-1450</v>
      </c>
      <c r="F24" s="368">
        <v>-1450</v>
      </c>
      <c r="G24" s="369">
        <v>-1450</v>
      </c>
    </row>
    <row r="25" spans="1:7" s="301" customFormat="1" ht="15.75" x14ac:dyDescent="0.25">
      <c r="A25" s="306" t="s">
        <v>427</v>
      </c>
      <c r="B25" s="302">
        <v>6315</v>
      </c>
      <c r="C25" s="303"/>
      <c r="D25" s="441"/>
      <c r="E25" s="442"/>
      <c r="F25" s="442"/>
      <c r="G25" s="492">
        <v>2000</v>
      </c>
    </row>
    <row r="26" spans="1:7" s="301" customFormat="1" ht="15.75" x14ac:dyDescent="0.25">
      <c r="A26" s="306" t="s">
        <v>282</v>
      </c>
      <c r="B26" s="302">
        <v>6310</v>
      </c>
      <c r="C26" s="303"/>
      <c r="D26" s="370">
        <v>-150</v>
      </c>
      <c r="E26" s="368">
        <v>-150</v>
      </c>
      <c r="F26" s="368">
        <v>-150</v>
      </c>
      <c r="G26" s="369">
        <v>-150</v>
      </c>
    </row>
    <row r="27" spans="1:7" s="301" customFormat="1" ht="15.75" x14ac:dyDescent="0.25">
      <c r="A27" s="306" t="s">
        <v>332</v>
      </c>
      <c r="B27" s="302">
        <v>6710</v>
      </c>
      <c r="C27" s="303"/>
      <c r="D27" s="370">
        <v>30</v>
      </c>
      <c r="E27" s="368">
        <v>30</v>
      </c>
      <c r="F27" s="368">
        <v>30</v>
      </c>
      <c r="G27" s="369">
        <v>30</v>
      </c>
    </row>
    <row r="28" spans="1:7" s="301" customFormat="1" ht="15.75" x14ac:dyDescent="0.25">
      <c r="A28" s="306" t="s">
        <v>407</v>
      </c>
      <c r="B28" s="302">
        <v>6316</v>
      </c>
      <c r="C28" s="303">
        <v>1400</v>
      </c>
      <c r="D28" s="370"/>
      <c r="E28" s="368"/>
      <c r="F28" s="368"/>
      <c r="G28" s="369"/>
    </row>
    <row r="29" spans="1:7" s="301" customFormat="1" ht="15.75" x14ac:dyDescent="0.25">
      <c r="A29" s="306" t="s">
        <v>243</v>
      </c>
      <c r="B29" s="302">
        <v>6310</v>
      </c>
      <c r="C29" s="303">
        <v>100</v>
      </c>
      <c r="D29" s="370"/>
      <c r="E29" s="368"/>
      <c r="F29" s="368"/>
      <c r="G29" s="369"/>
    </row>
    <row r="30" spans="1:7" s="301" customFormat="1" ht="15.75" x14ac:dyDescent="0.25">
      <c r="A30" s="306" t="s">
        <v>285</v>
      </c>
      <c r="B30" s="302">
        <v>6510</v>
      </c>
      <c r="C30" s="303">
        <v>850</v>
      </c>
      <c r="D30" s="370"/>
      <c r="E30" s="368"/>
      <c r="F30" s="368"/>
      <c r="G30" s="369"/>
    </row>
    <row r="31" spans="1:7" s="297" customFormat="1" ht="15.75" x14ac:dyDescent="0.25">
      <c r="A31" s="306" t="s">
        <v>213</v>
      </c>
      <c r="B31" s="302" t="s">
        <v>224</v>
      </c>
      <c r="C31" s="303">
        <v>150</v>
      </c>
      <c r="D31" s="370"/>
      <c r="E31" s="368"/>
      <c r="F31" s="368"/>
      <c r="G31" s="369"/>
    </row>
    <row r="32" spans="1:7" s="305" customFormat="1" ht="15.75" x14ac:dyDescent="0.25">
      <c r="A32" s="306" t="s">
        <v>269</v>
      </c>
      <c r="B32" s="302">
        <v>6100</v>
      </c>
      <c r="C32" s="303">
        <v>500</v>
      </c>
      <c r="D32" s="370">
        <f>60+25</f>
        <v>85</v>
      </c>
      <c r="E32" s="368">
        <f>+D32</f>
        <v>85</v>
      </c>
      <c r="F32" s="368">
        <f>+E32</f>
        <v>85</v>
      </c>
      <c r="G32" s="369">
        <f>+F32</f>
        <v>85</v>
      </c>
    </row>
    <row r="33" spans="1:7" s="305" customFormat="1" ht="15.75" x14ac:dyDescent="0.25">
      <c r="A33" s="306" t="s">
        <v>288</v>
      </c>
      <c r="B33" s="251">
        <v>6310</v>
      </c>
      <c r="C33" s="416">
        <v>100</v>
      </c>
      <c r="D33" s="370">
        <v>-50</v>
      </c>
      <c r="E33" s="368">
        <v>-50</v>
      </c>
      <c r="F33" s="368">
        <v>-50</v>
      </c>
      <c r="G33" s="369">
        <v>-50</v>
      </c>
    </row>
    <row r="34" spans="1:7" s="297" customFormat="1" ht="15.75" x14ac:dyDescent="0.25">
      <c r="A34" s="306" t="s">
        <v>249</v>
      </c>
      <c r="B34" s="251" t="s">
        <v>224</v>
      </c>
      <c r="C34" s="416">
        <v>44</v>
      </c>
      <c r="D34" s="370"/>
      <c r="E34" s="368"/>
      <c r="F34" s="368"/>
      <c r="G34" s="369"/>
    </row>
    <row r="35" spans="1:7" s="451" customFormat="1" ht="15.75" x14ac:dyDescent="0.25">
      <c r="A35" s="306" t="s">
        <v>357</v>
      </c>
      <c r="B35" s="251" t="s">
        <v>358</v>
      </c>
      <c r="C35" s="416"/>
      <c r="D35" s="441">
        <v>1300</v>
      </c>
      <c r="E35" s="442">
        <v>1300</v>
      </c>
      <c r="F35" s="442">
        <v>1300</v>
      </c>
      <c r="G35" s="492">
        <v>1300</v>
      </c>
    </row>
    <row r="36" spans="1:7" s="451" customFormat="1" ht="15.75" x14ac:dyDescent="0.25">
      <c r="A36" s="306" t="s">
        <v>359</v>
      </c>
      <c r="B36" s="251">
        <v>6311</v>
      </c>
      <c r="C36" s="416"/>
      <c r="D36" s="441">
        <v>3100</v>
      </c>
      <c r="E36" s="442">
        <v>3100</v>
      </c>
      <c r="F36" s="442">
        <v>3100</v>
      </c>
      <c r="G36" s="492">
        <v>3100</v>
      </c>
    </row>
    <row r="37" spans="1:7" s="451" customFormat="1" ht="15.75" x14ac:dyDescent="0.25">
      <c r="A37" s="306" t="s">
        <v>360</v>
      </c>
      <c r="B37" s="251">
        <v>6321</v>
      </c>
      <c r="C37" s="416"/>
      <c r="D37" s="441">
        <f>2100-950</f>
        <v>1150</v>
      </c>
      <c r="E37" s="442">
        <f>+D37</f>
        <v>1150</v>
      </c>
      <c r="F37" s="442">
        <f>+E37</f>
        <v>1150</v>
      </c>
      <c r="G37" s="492">
        <f>+F37</f>
        <v>1150</v>
      </c>
    </row>
    <row r="38" spans="1:7" s="451" customFormat="1" ht="15.75" x14ac:dyDescent="0.25">
      <c r="A38" s="306" t="s">
        <v>361</v>
      </c>
      <c r="B38" s="251"/>
      <c r="C38" s="416"/>
      <c r="D38" s="441">
        <v>450</v>
      </c>
      <c r="E38" s="442">
        <v>450</v>
      </c>
      <c r="F38" s="442">
        <v>450</v>
      </c>
      <c r="G38" s="492">
        <v>450</v>
      </c>
    </row>
    <row r="39" spans="1:7" s="451" customFormat="1" ht="15.75" x14ac:dyDescent="0.25">
      <c r="A39" s="306" t="s">
        <v>412</v>
      </c>
      <c r="B39" s="251">
        <v>6320</v>
      </c>
      <c r="C39" s="416"/>
      <c r="D39" s="441"/>
      <c r="E39" s="442"/>
      <c r="F39" s="442"/>
      <c r="G39" s="492">
        <v>6500</v>
      </c>
    </row>
    <row r="40" spans="1:7" s="114" customFormat="1" ht="16.5" thickBot="1" x14ac:dyDescent="0.3">
      <c r="A40" s="486" t="s">
        <v>51</v>
      </c>
      <c r="B40" s="487"/>
      <c r="C40" s="488">
        <f>SUM(C9:C39)</f>
        <v>9777</v>
      </c>
      <c r="D40" s="371"/>
      <c r="E40" s="373"/>
      <c r="F40" s="373"/>
      <c r="G40" s="373"/>
    </row>
    <row r="41" spans="1:7" ht="16.5" thickTop="1" x14ac:dyDescent="0.25">
      <c r="A41" s="489"/>
      <c r="B41" s="52"/>
      <c r="C41" s="107"/>
      <c r="D41" s="360"/>
      <c r="E41" s="282"/>
      <c r="F41" s="282"/>
      <c r="G41" s="282"/>
    </row>
    <row r="42" spans="1:7" ht="15.75" x14ac:dyDescent="0.25">
      <c r="A42" s="486" t="s">
        <v>46</v>
      </c>
      <c r="B42" s="52"/>
      <c r="C42" s="53"/>
      <c r="D42" s="360"/>
      <c r="E42" s="282"/>
      <c r="F42" s="282"/>
      <c r="G42" s="282"/>
    </row>
    <row r="43" spans="1:7" s="301" customFormat="1" ht="15.75" x14ac:dyDescent="0.25">
      <c r="A43" s="93" t="s">
        <v>317</v>
      </c>
      <c r="B43" s="52">
        <v>6510</v>
      </c>
      <c r="C43" s="274">
        <v>900</v>
      </c>
      <c r="D43" s="443">
        <v>3000</v>
      </c>
      <c r="E43" s="446"/>
      <c r="F43" s="446"/>
      <c r="G43" s="423"/>
    </row>
    <row r="44" spans="1:7" s="301" customFormat="1" ht="15.75" x14ac:dyDescent="0.25">
      <c r="A44" s="93" t="s">
        <v>318</v>
      </c>
      <c r="B44" s="52">
        <v>6100</v>
      </c>
      <c r="C44" s="274">
        <v>1000</v>
      </c>
      <c r="D44" s="443"/>
      <c r="E44" s="446"/>
      <c r="F44" s="446"/>
      <c r="G44" s="423"/>
    </row>
    <row r="45" spans="1:7" s="301" customFormat="1" ht="15.75" x14ac:dyDescent="0.25">
      <c r="A45" s="93" t="s">
        <v>319</v>
      </c>
      <c r="B45" s="52">
        <v>6100</v>
      </c>
      <c r="C45" s="274">
        <v>2350</v>
      </c>
      <c r="D45" s="443"/>
      <c r="E45" s="446"/>
      <c r="F45" s="446"/>
      <c r="G45" s="423"/>
    </row>
    <row r="46" spans="1:7" s="301" customFormat="1" ht="15.75" x14ac:dyDescent="0.25">
      <c r="A46" s="93" t="s">
        <v>331</v>
      </c>
      <c r="B46" s="52">
        <v>6710</v>
      </c>
      <c r="C46" s="274">
        <v>220</v>
      </c>
      <c r="D46" s="443"/>
      <c r="E46" s="446"/>
      <c r="F46" s="446"/>
      <c r="G46" s="423"/>
    </row>
    <row r="47" spans="1:7" s="301" customFormat="1" ht="15.75" x14ac:dyDescent="0.25">
      <c r="A47" s="93" t="s">
        <v>320</v>
      </c>
      <c r="B47" s="52">
        <v>6100</v>
      </c>
      <c r="C47" s="274">
        <v>1000</v>
      </c>
      <c r="D47" s="443"/>
      <c r="E47" s="446"/>
      <c r="F47" s="446"/>
      <c r="G47" s="423"/>
    </row>
    <row r="48" spans="1:7" s="301" customFormat="1" ht="15.75" x14ac:dyDescent="0.25">
      <c r="A48" s="516" t="s">
        <v>306</v>
      </c>
      <c r="B48" s="251" t="s">
        <v>307</v>
      </c>
      <c r="C48" s="490">
        <v>3500</v>
      </c>
      <c r="D48" s="443"/>
      <c r="E48" s="446"/>
      <c r="F48" s="446"/>
      <c r="G48" s="423"/>
    </row>
    <row r="49" spans="1:7" s="301" customFormat="1" ht="15.75" x14ac:dyDescent="0.25">
      <c r="A49" s="489" t="s">
        <v>428</v>
      </c>
      <c r="B49" s="251">
        <v>6320</v>
      </c>
      <c r="C49" s="416">
        <v>465</v>
      </c>
      <c r="D49" s="441"/>
      <c r="E49" s="442"/>
      <c r="F49" s="442"/>
      <c r="G49" s="369"/>
    </row>
    <row r="50" spans="1:7" s="301" customFormat="1" ht="15.75" x14ac:dyDescent="0.25">
      <c r="A50" s="489" t="s">
        <v>297</v>
      </c>
      <c r="B50" s="251">
        <v>6100</v>
      </c>
      <c r="C50" s="416">
        <v>500</v>
      </c>
      <c r="D50" s="441"/>
      <c r="E50" s="442"/>
      <c r="F50" s="442"/>
      <c r="G50" s="369"/>
    </row>
    <row r="51" spans="1:7" s="451" customFormat="1" ht="15.75" x14ac:dyDescent="0.25">
      <c r="A51" s="489" t="s">
        <v>362</v>
      </c>
      <c r="B51" s="251">
        <v>6411</v>
      </c>
      <c r="C51" s="416"/>
      <c r="D51" s="441">
        <v>5000</v>
      </c>
      <c r="E51" s="442"/>
      <c r="F51" s="442"/>
      <c r="G51" s="453"/>
    </row>
    <row r="52" spans="1:7" s="451" customFormat="1" ht="15.75" x14ac:dyDescent="0.25">
      <c r="A52" s="489" t="s">
        <v>363</v>
      </c>
      <c r="B52" s="251">
        <v>6100</v>
      </c>
      <c r="C52" s="416"/>
      <c r="D52" s="441">
        <v>200</v>
      </c>
      <c r="E52" s="442">
        <v>2000</v>
      </c>
      <c r="F52" s="442"/>
      <c r="G52" s="453"/>
    </row>
    <row r="53" spans="1:7" s="114" customFormat="1" ht="16.5" thickBot="1" x14ac:dyDescent="0.3">
      <c r="A53" s="486" t="s">
        <v>52</v>
      </c>
      <c r="B53" s="487"/>
      <c r="C53" s="488">
        <f>SUM(C42:C52)</f>
        <v>9935</v>
      </c>
      <c r="D53" s="371"/>
      <c r="E53" s="373"/>
      <c r="F53" s="373"/>
      <c r="G53" s="373"/>
    </row>
    <row r="54" spans="1:7" s="114" customFormat="1" ht="16.5" thickTop="1" x14ac:dyDescent="0.25">
      <c r="A54" s="489"/>
      <c r="B54" s="491"/>
      <c r="C54" s="53"/>
      <c r="D54" s="372"/>
      <c r="E54" s="439"/>
      <c r="F54" s="439"/>
      <c r="G54" s="439"/>
    </row>
    <row r="55" spans="1:7" s="114" customFormat="1" ht="15.75" x14ac:dyDescent="0.25">
      <c r="A55" s="489"/>
      <c r="B55" s="491"/>
      <c r="C55" s="53"/>
      <c r="D55" s="372"/>
      <c r="E55" s="439"/>
      <c r="F55" s="439"/>
      <c r="G55" s="439"/>
    </row>
    <row r="56" spans="1:7" s="114" customFormat="1" ht="15.75" x14ac:dyDescent="0.25">
      <c r="A56" s="489"/>
      <c r="B56" s="491"/>
      <c r="C56" s="53"/>
      <c r="D56" s="372"/>
      <c r="E56" s="439"/>
      <c r="F56" s="439"/>
      <c r="G56" s="439"/>
    </row>
    <row r="57" spans="1:7" s="114" customFormat="1" ht="16.5" thickBot="1" x14ac:dyDescent="0.3">
      <c r="A57" s="268"/>
      <c r="B57" s="260"/>
      <c r="C57" s="40"/>
      <c r="D57" s="372"/>
      <c r="E57" s="373"/>
      <c r="F57" s="373"/>
      <c r="G57" s="113"/>
    </row>
    <row r="58" spans="1:7" ht="16.5" thickBot="1" x14ac:dyDescent="0.3">
      <c r="A58" s="280" t="s">
        <v>48</v>
      </c>
      <c r="B58" s="71"/>
      <c r="C58" s="72">
        <f>+C7+C40+C53+C8</f>
        <v>105382</v>
      </c>
      <c r="D58" s="361">
        <f>SUM(D7:D57)</f>
        <v>96114</v>
      </c>
      <c r="E58" s="365">
        <f>SUM(E7:E57)</f>
        <v>88865</v>
      </c>
      <c r="F58" s="365">
        <f>SUM(F7:F57)</f>
        <v>84612</v>
      </c>
      <c r="G58" s="74">
        <f>SUM(G7:G57)</f>
        <v>95424</v>
      </c>
    </row>
  </sheetData>
  <phoneticPr fontId="0" type="noConversion"/>
  <pageMargins left="0.78740157480314965" right="0.78740157480314965" top="0.39370078740157483" bottom="0.55118110236220474" header="0.51181102362204722" footer="0.35433070866141736"/>
  <pageSetup paperSize="9" scale="79" firstPageNumber="0"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8"/>
  <sheetViews>
    <sheetView zoomScaleNormal="100" zoomScalePageLayoutView="110" workbookViewId="0">
      <selection activeCell="E16" sqref="E16:H16"/>
    </sheetView>
  </sheetViews>
  <sheetFormatPr baseColWidth="10" defaultColWidth="9.85546875" defaultRowHeight="12.75" x14ac:dyDescent="0.2"/>
  <cols>
    <col min="1" max="1" width="30.85546875" style="1" customWidth="1"/>
    <col min="2" max="2" width="12.7109375" style="75" customWidth="1"/>
    <col min="3" max="3" width="9.85546875" style="3" hidden="1" customWidth="1"/>
    <col min="4" max="4" width="11.140625" style="3" customWidth="1"/>
    <col min="5" max="8" width="11.7109375" style="3" customWidth="1"/>
    <col min="9" max="16384" width="9.85546875" style="1"/>
  </cols>
  <sheetData>
    <row r="1" spans="1:8" ht="15" x14ac:dyDescent="0.2">
      <c r="H1" s="5"/>
    </row>
    <row r="2" spans="1:8" ht="26.25" thickBot="1" x14ac:dyDescent="0.4">
      <c r="A2" s="124" t="s">
        <v>55</v>
      </c>
      <c r="B2" s="77"/>
      <c r="C2" s="7"/>
      <c r="D2" s="7"/>
      <c r="E2" s="7"/>
      <c r="F2" s="7"/>
      <c r="G2" s="8"/>
      <c r="H2" s="9" t="s">
        <v>7</v>
      </c>
    </row>
    <row r="3" spans="1:8" ht="18.75" thickTop="1" x14ac:dyDescent="0.25">
      <c r="A3" s="10"/>
      <c r="B3" s="78"/>
      <c r="C3" s="12"/>
      <c r="D3" s="12"/>
      <c r="E3" s="12"/>
      <c r="F3" s="12"/>
      <c r="G3" s="12"/>
      <c r="H3" s="12"/>
    </row>
    <row r="4" spans="1:8" ht="22.5" x14ac:dyDescent="0.3">
      <c r="A4" s="13"/>
      <c r="B4" s="79"/>
      <c r="C4" s="15"/>
      <c r="D4" s="125" t="s">
        <v>8</v>
      </c>
      <c r="E4" s="126"/>
      <c r="F4" s="378" t="s">
        <v>9</v>
      </c>
      <c r="G4" s="379"/>
      <c r="H4" s="380"/>
    </row>
    <row r="5" spans="1:8" ht="18.75" x14ac:dyDescent="0.3">
      <c r="A5" s="20"/>
      <c r="B5" s="21"/>
      <c r="C5" s="22"/>
      <c r="D5" s="127" t="s">
        <v>11</v>
      </c>
      <c r="E5" s="128" t="s">
        <v>12</v>
      </c>
      <c r="F5" s="381"/>
      <c r="G5" s="382"/>
      <c r="H5" s="383"/>
    </row>
    <row r="6" spans="1:8" ht="20.25" x14ac:dyDescent="0.3">
      <c r="A6" s="27" t="s">
        <v>56</v>
      </c>
      <c r="B6" s="28" t="s">
        <v>57</v>
      </c>
      <c r="C6" s="29"/>
      <c r="D6" s="82">
        <v>2018</v>
      </c>
      <c r="E6" s="440">
        <v>2019</v>
      </c>
      <c r="F6" s="31">
        <v>2020</v>
      </c>
      <c r="G6" s="32">
        <v>2021</v>
      </c>
      <c r="H6" s="32">
        <v>2022</v>
      </c>
    </row>
    <row r="7" spans="1:8" ht="15.75" x14ac:dyDescent="0.25">
      <c r="A7" s="65"/>
      <c r="B7" s="49"/>
      <c r="C7" s="35"/>
      <c r="D7" s="116"/>
      <c r="E7" s="374"/>
      <c r="F7" s="313"/>
      <c r="G7" s="313"/>
      <c r="H7" s="313"/>
    </row>
    <row r="8" spans="1:8" ht="15.75" x14ac:dyDescent="0.25">
      <c r="A8" s="67" t="s">
        <v>195</v>
      </c>
      <c r="B8" s="39"/>
      <c r="C8" s="40"/>
      <c r="D8" s="92"/>
      <c r="E8" s="375"/>
      <c r="F8" s="351"/>
      <c r="G8" s="351"/>
      <c r="H8" s="296"/>
    </row>
    <row r="9" spans="1:8" ht="15.75" x14ac:dyDescent="0.25">
      <c r="A9" s="304" t="s">
        <v>37</v>
      </c>
      <c r="B9" s="39"/>
      <c r="C9" s="40"/>
      <c r="D9" s="40">
        <f>+I_Sentr_!C58</f>
        <v>14315</v>
      </c>
      <c r="E9" s="321">
        <f>+I_Sentr_!D58</f>
        <v>12500</v>
      </c>
      <c r="F9" s="282">
        <f>+I_Sentr_!E58</f>
        <v>11750</v>
      </c>
      <c r="G9" s="282">
        <f>+I_Sentr_!F58</f>
        <v>11000</v>
      </c>
      <c r="H9" s="296">
        <f>+I_Sentr_!G58</f>
        <v>11000</v>
      </c>
    </row>
    <row r="10" spans="1:8" ht="15.75" x14ac:dyDescent="0.25">
      <c r="A10" s="38" t="s">
        <v>38</v>
      </c>
      <c r="B10" s="39"/>
      <c r="C10" s="40"/>
      <c r="D10" s="40">
        <f>+I_Kirken!C58</f>
        <v>1000</v>
      </c>
      <c r="E10" s="321">
        <f>+I_Kirken!D58</f>
        <v>27500</v>
      </c>
      <c r="F10" s="282">
        <f>+I_Kirken!E58</f>
        <v>0</v>
      </c>
      <c r="G10" s="282">
        <f>+I_Kirken!F58</f>
        <v>0</v>
      </c>
      <c r="H10" s="296">
        <f>+I_Kirken!G58</f>
        <v>0</v>
      </c>
    </row>
    <row r="11" spans="1:8" ht="15.75" x14ac:dyDescent="0.25">
      <c r="A11" s="38" t="s">
        <v>166</v>
      </c>
      <c r="B11" s="39"/>
      <c r="C11" s="40"/>
      <c r="D11" s="40">
        <f>+'I_Ku-Oppv'!C58</f>
        <v>38500</v>
      </c>
      <c r="E11" s="321">
        <f>+'I_Ku-Oppv'!D58</f>
        <v>138500</v>
      </c>
      <c r="F11" s="282">
        <f>+'I_Ku-Oppv'!E58</f>
        <v>88500</v>
      </c>
      <c r="G11" s="282">
        <f>+'I_Ku-Oppv'!F58</f>
        <v>23000</v>
      </c>
      <c r="H11" s="296">
        <f>+'I_Ku-Oppv'!G58</f>
        <v>0</v>
      </c>
    </row>
    <row r="12" spans="1:8" ht="15.75" x14ac:dyDescent="0.25">
      <c r="A12" s="304" t="s">
        <v>167</v>
      </c>
      <c r="B12" s="39"/>
      <c r="C12" s="40"/>
      <c r="D12" s="40">
        <f>+I_H_O!C58</f>
        <v>4800</v>
      </c>
      <c r="E12" s="321">
        <f>+I_H_O!D58</f>
        <v>4750</v>
      </c>
      <c r="F12" s="282">
        <f>+I_H_O!E58</f>
        <v>11550</v>
      </c>
      <c r="G12" s="282">
        <f>+I_H_O!F58</f>
        <v>26750</v>
      </c>
      <c r="H12" s="296">
        <f>+I_H_O!G58</f>
        <v>37250</v>
      </c>
    </row>
    <row r="13" spans="1:8" ht="15.75" x14ac:dyDescent="0.25">
      <c r="A13" s="93" t="s">
        <v>58</v>
      </c>
      <c r="B13" s="52"/>
      <c r="C13" s="53"/>
      <c r="D13" s="53">
        <f>+I_VAR!C18</f>
        <v>24600</v>
      </c>
      <c r="E13" s="321">
        <f>+I_VAR!D18</f>
        <v>33000</v>
      </c>
      <c r="F13" s="282">
        <f>+I_VAR!E18</f>
        <v>55000</v>
      </c>
      <c r="G13" s="282">
        <f>+I_VAR!F18</f>
        <v>79000</v>
      </c>
      <c r="H13" s="296">
        <f>+I_VAR!G18</f>
        <v>29400</v>
      </c>
    </row>
    <row r="14" spans="1:8" ht="15.75" x14ac:dyDescent="0.25">
      <c r="A14" s="93" t="s">
        <v>59</v>
      </c>
      <c r="B14" s="52"/>
      <c r="C14" s="53"/>
      <c r="D14" s="53">
        <f>+I_VAR!C31</f>
        <v>6800</v>
      </c>
      <c r="E14" s="321">
        <f>+I_VAR!D31</f>
        <v>5800</v>
      </c>
      <c r="F14" s="282">
        <f>+I_VAR!E31</f>
        <v>7300</v>
      </c>
      <c r="G14" s="282">
        <f>+I_VAR!F31</f>
        <v>4500</v>
      </c>
      <c r="H14" s="296">
        <f>+I_VAR!G31</f>
        <v>2000</v>
      </c>
    </row>
    <row r="15" spans="1:8" ht="15.75" x14ac:dyDescent="0.25">
      <c r="A15" s="273" t="s">
        <v>165</v>
      </c>
      <c r="B15" s="251"/>
      <c r="C15" s="416"/>
      <c r="D15" s="53">
        <f>+I_Teknisk!C58</f>
        <v>56850</v>
      </c>
      <c r="E15" s="321">
        <f>+I_Teknisk!D58</f>
        <v>76850</v>
      </c>
      <c r="F15" s="282">
        <f>+I_Teknisk!E58</f>
        <v>49100</v>
      </c>
      <c r="G15" s="282">
        <f>+I_Teknisk!F58</f>
        <v>31400</v>
      </c>
      <c r="H15" s="296">
        <f>+I_Teknisk!G58</f>
        <v>21200</v>
      </c>
    </row>
    <row r="16" spans="1:8" ht="15.75" x14ac:dyDescent="0.25">
      <c r="A16" s="45" t="s">
        <v>60</v>
      </c>
      <c r="B16" s="493"/>
      <c r="C16" s="141"/>
      <c r="D16" s="141">
        <f>SUM(D8:D15)</f>
        <v>146865</v>
      </c>
      <c r="E16" s="319">
        <f>SUM(E8:E15)</f>
        <v>298900</v>
      </c>
      <c r="F16" s="325">
        <f>SUM(F8:F15)</f>
        <v>223200</v>
      </c>
      <c r="G16" s="325">
        <f>SUM(G8:G15)</f>
        <v>175650</v>
      </c>
      <c r="H16" s="326">
        <f>SUM(H8:H15)</f>
        <v>100850</v>
      </c>
    </row>
    <row r="17" spans="1:8" ht="15.75" x14ac:dyDescent="0.25">
      <c r="A17" s="48"/>
      <c r="B17" s="481"/>
      <c r="C17" s="107"/>
      <c r="D17" s="107"/>
      <c r="E17" s="318"/>
      <c r="F17" s="322"/>
      <c r="G17" s="323"/>
      <c r="H17" s="324"/>
    </row>
    <row r="18" spans="1:8" ht="15.75" x14ac:dyDescent="0.25">
      <c r="A18" s="48" t="s">
        <v>61</v>
      </c>
      <c r="B18" s="481">
        <v>1196</v>
      </c>
      <c r="C18" s="107"/>
      <c r="D18" s="107">
        <v>25000</v>
      </c>
      <c r="E18" s="318">
        <v>20000</v>
      </c>
      <c r="F18" s="322">
        <v>20000</v>
      </c>
      <c r="G18" s="323">
        <v>20000</v>
      </c>
      <c r="H18" s="324">
        <v>20000</v>
      </c>
    </row>
    <row r="19" spans="1:8" ht="15.75" x14ac:dyDescent="0.25">
      <c r="A19" s="494"/>
      <c r="B19" s="495"/>
      <c r="C19" s="496"/>
      <c r="D19" s="496"/>
      <c r="E19" s="376"/>
      <c r="F19" s="384"/>
      <c r="G19" s="385"/>
      <c r="H19" s="386"/>
    </row>
    <row r="20" spans="1:8" ht="15.75" x14ac:dyDescent="0.25">
      <c r="A20" s="45" t="s">
        <v>62</v>
      </c>
      <c r="B20" s="493"/>
      <c r="C20" s="141"/>
      <c r="D20" s="141">
        <f>+D16+D18</f>
        <v>171865</v>
      </c>
      <c r="E20" s="319">
        <f>+E16+E18</f>
        <v>318900</v>
      </c>
      <c r="F20" s="325">
        <f>+F16+F18</f>
        <v>243200</v>
      </c>
      <c r="G20" s="350">
        <f>+G16+G18</f>
        <v>195650</v>
      </c>
      <c r="H20" s="326">
        <f>+H16+H18</f>
        <v>120850</v>
      </c>
    </row>
    <row r="21" spans="1:8" ht="15.75" x14ac:dyDescent="0.25">
      <c r="A21" s="48"/>
      <c r="B21" s="481"/>
      <c r="C21" s="107"/>
      <c r="D21" s="107"/>
      <c r="E21" s="318"/>
      <c r="F21" s="322"/>
      <c r="G21" s="323"/>
      <c r="H21" s="324"/>
    </row>
    <row r="22" spans="1:8" ht="15.75" x14ac:dyDescent="0.25">
      <c r="A22" s="106" t="s">
        <v>63</v>
      </c>
      <c r="B22" s="52"/>
      <c r="C22" s="53"/>
      <c r="D22" s="53"/>
      <c r="E22" s="321"/>
      <c r="F22" s="351"/>
      <c r="G22" s="282"/>
      <c r="H22" s="296"/>
    </row>
    <row r="23" spans="1:8" ht="15.75" x14ac:dyDescent="0.25">
      <c r="A23" s="51" t="s">
        <v>64</v>
      </c>
      <c r="B23" s="497">
        <v>1999</v>
      </c>
      <c r="C23" s="53"/>
      <c r="D23" s="405">
        <v>31400</v>
      </c>
      <c r="E23" s="360">
        <f>+E13+E14</f>
        <v>38800</v>
      </c>
      <c r="F23" s="282">
        <f>+F13+F14</f>
        <v>62300</v>
      </c>
      <c r="G23" s="282">
        <f>+G13+G14</f>
        <v>83500</v>
      </c>
      <c r="H23" s="296">
        <f>+H13+H14</f>
        <v>31400</v>
      </c>
    </row>
    <row r="24" spans="1:8" ht="15.75" x14ac:dyDescent="0.25">
      <c r="A24" s="93" t="s">
        <v>65</v>
      </c>
      <c r="B24" s="52">
        <v>1999</v>
      </c>
      <c r="C24" s="53"/>
      <c r="D24" s="53">
        <v>83600</v>
      </c>
      <c r="E24" s="321">
        <v>194000</v>
      </c>
      <c r="F24" s="282">
        <v>116700</v>
      </c>
      <c r="G24" s="282">
        <v>68000</v>
      </c>
      <c r="H24" s="296">
        <v>59000</v>
      </c>
    </row>
    <row r="25" spans="1:8" ht="15.75" x14ac:dyDescent="0.25">
      <c r="A25" s="273" t="s">
        <v>66</v>
      </c>
      <c r="B25" s="251">
        <v>1196</v>
      </c>
      <c r="C25" s="416"/>
      <c r="D25" s="498">
        <v>25000</v>
      </c>
      <c r="E25" s="318">
        <v>20000</v>
      </c>
      <c r="F25" s="322">
        <v>20000</v>
      </c>
      <c r="G25" s="323">
        <v>20000</v>
      </c>
      <c r="H25" s="324">
        <v>20000</v>
      </c>
    </row>
    <row r="26" spans="1:8" ht="15.75" x14ac:dyDescent="0.25">
      <c r="A26" s="45" t="s">
        <v>67</v>
      </c>
      <c r="B26" s="493"/>
      <c r="C26" s="141"/>
      <c r="D26" s="141">
        <f>SUM(D22:D25)</f>
        <v>140000</v>
      </c>
      <c r="E26" s="319">
        <f>SUM(E22:E25)</f>
        <v>252800</v>
      </c>
      <c r="F26" s="325">
        <f>SUM(F22:F25)</f>
        <v>199000</v>
      </c>
      <c r="G26" s="325">
        <f>SUM(G22:G25)</f>
        <v>171500</v>
      </c>
      <c r="H26" s="326">
        <f>SUM(H22:H25)</f>
        <v>110400</v>
      </c>
    </row>
    <row r="27" spans="1:8" ht="15.75" x14ac:dyDescent="0.25">
      <c r="A27" s="396"/>
      <c r="B27" s="499"/>
      <c r="C27" s="500"/>
      <c r="D27" s="500"/>
      <c r="E27" s="320"/>
      <c r="F27" s="327"/>
      <c r="G27" s="327"/>
      <c r="H27" s="328"/>
    </row>
    <row r="28" spans="1:8" ht="15.75" x14ac:dyDescent="0.25">
      <c r="A28" s="93" t="s">
        <v>145</v>
      </c>
      <c r="B28" s="501">
        <v>1999</v>
      </c>
      <c r="C28" s="53"/>
      <c r="D28" s="53">
        <v>4950</v>
      </c>
      <c r="E28" s="321">
        <f>+E37+E34</f>
        <v>4950</v>
      </c>
      <c r="F28" s="282">
        <f>+F37+F34</f>
        <v>4950</v>
      </c>
      <c r="G28" s="282">
        <f>+G37+G34</f>
        <v>4950</v>
      </c>
      <c r="H28" s="296">
        <f>+H37+H34</f>
        <v>4950</v>
      </c>
    </row>
    <row r="29" spans="1:8" ht="15.75" x14ac:dyDescent="0.25">
      <c r="A29" s="93" t="s">
        <v>162</v>
      </c>
      <c r="B29" s="501">
        <v>1999</v>
      </c>
      <c r="C29" s="53"/>
      <c r="D29" s="53">
        <v>4000</v>
      </c>
      <c r="E29" s="321">
        <v>4000</v>
      </c>
      <c r="F29" s="282">
        <v>4000</v>
      </c>
      <c r="G29" s="282">
        <v>4000</v>
      </c>
      <c r="H29" s="296">
        <v>4000</v>
      </c>
    </row>
    <row r="30" spans="1:8" ht="15.75" x14ac:dyDescent="0.25">
      <c r="A30" s="106"/>
      <c r="B30" s="501"/>
      <c r="C30" s="53"/>
      <c r="D30" s="53"/>
      <c r="E30" s="321"/>
      <c r="F30" s="282"/>
      <c r="G30" s="282"/>
      <c r="H30" s="296"/>
    </row>
    <row r="31" spans="1:8" ht="15.75" x14ac:dyDescent="0.25">
      <c r="A31" s="106" t="s">
        <v>68</v>
      </c>
      <c r="B31" s="501"/>
      <c r="C31" s="53"/>
      <c r="D31" s="53"/>
      <c r="E31" s="321"/>
      <c r="F31" s="282"/>
      <c r="G31" s="282"/>
      <c r="H31" s="296"/>
    </row>
    <row r="32" spans="1:8" ht="15.75" x14ac:dyDescent="0.25">
      <c r="A32" s="93" t="s">
        <v>191</v>
      </c>
      <c r="B32" s="501">
        <v>1999</v>
      </c>
      <c r="C32" s="53"/>
      <c r="D32" s="53">
        <v>13900</v>
      </c>
      <c r="E32" s="321">
        <v>35000</v>
      </c>
      <c r="F32" s="282">
        <v>20000</v>
      </c>
      <c r="G32" s="282">
        <v>13000</v>
      </c>
      <c r="H32" s="296">
        <v>10000</v>
      </c>
    </row>
    <row r="33" spans="1:8" ht="15.75" x14ac:dyDescent="0.25">
      <c r="A33" s="93" t="s">
        <v>192</v>
      </c>
      <c r="B33" s="501">
        <v>1999</v>
      </c>
      <c r="C33" s="53"/>
      <c r="D33" s="53">
        <v>965</v>
      </c>
      <c r="E33" s="321">
        <v>1100</v>
      </c>
      <c r="F33" s="282">
        <v>200</v>
      </c>
      <c r="G33" s="282">
        <v>150</v>
      </c>
      <c r="H33" s="296">
        <v>450</v>
      </c>
    </row>
    <row r="34" spans="1:8" ht="15.75" x14ac:dyDescent="0.25">
      <c r="A34" s="93" t="s">
        <v>89</v>
      </c>
      <c r="B34" s="271">
        <v>1999</v>
      </c>
      <c r="C34" s="53"/>
      <c r="D34" s="53">
        <v>2950</v>
      </c>
      <c r="E34" s="321">
        <v>2950</v>
      </c>
      <c r="F34" s="282">
        <v>2950</v>
      </c>
      <c r="G34" s="282">
        <v>2950</v>
      </c>
      <c r="H34" s="296">
        <v>2950</v>
      </c>
    </row>
    <row r="35" spans="1:8" ht="16.5" customHeight="1" x14ac:dyDescent="0.25">
      <c r="A35" s="93" t="s">
        <v>4</v>
      </c>
      <c r="B35" s="271">
        <v>1140</v>
      </c>
      <c r="C35" s="53"/>
      <c r="D35" s="53">
        <v>4000</v>
      </c>
      <c r="E35" s="321">
        <v>4000</v>
      </c>
      <c r="F35" s="282">
        <v>4000</v>
      </c>
      <c r="G35" s="282">
        <v>4000</v>
      </c>
      <c r="H35" s="296">
        <v>4000</v>
      </c>
    </row>
    <row r="36" spans="1:8" ht="16.5" customHeight="1" x14ac:dyDescent="0.25">
      <c r="A36" s="93" t="s">
        <v>5</v>
      </c>
      <c r="B36" s="271">
        <v>1140</v>
      </c>
      <c r="C36" s="53"/>
      <c r="D36" s="53">
        <v>15000</v>
      </c>
      <c r="E36" s="321">
        <v>20000</v>
      </c>
      <c r="F36" s="282">
        <f>4000+20000</f>
        <v>24000</v>
      </c>
      <c r="G36" s="282">
        <f>25000-14000</f>
        <v>11000</v>
      </c>
      <c r="H36" s="296"/>
    </row>
    <row r="37" spans="1:8" ht="16.5" customHeight="1" x14ac:dyDescent="0.25">
      <c r="A37" s="93" t="s">
        <v>159</v>
      </c>
      <c r="B37" s="271">
        <v>1999</v>
      </c>
      <c r="C37" s="53"/>
      <c r="D37" s="53">
        <v>2000</v>
      </c>
      <c r="E37" s="321">
        <v>2000</v>
      </c>
      <c r="F37" s="282">
        <v>2000</v>
      </c>
      <c r="G37" s="282">
        <v>2000</v>
      </c>
      <c r="H37" s="296">
        <v>2000</v>
      </c>
    </row>
    <row r="38" spans="1:8" s="301" customFormat="1" ht="16.5" customHeight="1" x14ac:dyDescent="0.25">
      <c r="A38" s="93" t="s">
        <v>298</v>
      </c>
      <c r="B38" s="271">
        <v>1999</v>
      </c>
      <c r="C38" s="53"/>
      <c r="D38" s="53">
        <v>2000</v>
      </c>
      <c r="E38" s="321"/>
      <c r="F38" s="423"/>
      <c r="G38" s="423"/>
      <c r="H38" s="437"/>
    </row>
    <row r="39" spans="1:8" ht="15.75" x14ac:dyDescent="0.25">
      <c r="A39" s="93" t="s">
        <v>422</v>
      </c>
      <c r="B39" s="271">
        <v>1999</v>
      </c>
      <c r="C39" s="53"/>
      <c r="D39" s="53"/>
      <c r="E39" s="321">
        <v>10000</v>
      </c>
      <c r="F39" s="282"/>
      <c r="G39" s="282"/>
      <c r="H39" s="296"/>
    </row>
    <row r="40" spans="1:8" ht="15.75" x14ac:dyDescent="0.25">
      <c r="A40" s="304"/>
      <c r="B40" s="261"/>
      <c r="C40" s="40"/>
      <c r="D40" s="40"/>
      <c r="E40" s="321"/>
      <c r="F40" s="282"/>
      <c r="G40" s="282"/>
      <c r="H40" s="296"/>
    </row>
    <row r="41" spans="1:8" ht="15.75" x14ac:dyDescent="0.25">
      <c r="A41" s="62" t="s">
        <v>69</v>
      </c>
      <c r="B41" s="169"/>
      <c r="C41" s="47"/>
      <c r="D41" s="47">
        <f>SUM(D31:D40)</f>
        <v>40815</v>
      </c>
      <c r="E41" s="319">
        <f>SUM(E31:E40)</f>
        <v>75050</v>
      </c>
      <c r="F41" s="325">
        <f>SUM(F31:F40)</f>
        <v>53150</v>
      </c>
      <c r="G41" s="325">
        <f>SUM(G31:G40)</f>
        <v>33100</v>
      </c>
      <c r="H41" s="326">
        <f>SUM(H31:H40)</f>
        <v>19400</v>
      </c>
    </row>
    <row r="42" spans="1:8" ht="15.75" x14ac:dyDescent="0.25">
      <c r="A42" s="67"/>
      <c r="B42" s="39"/>
      <c r="C42" s="40"/>
      <c r="D42" s="40"/>
      <c r="E42" s="321"/>
      <c r="F42" s="351"/>
      <c r="G42" s="282"/>
      <c r="H42" s="296"/>
    </row>
    <row r="43" spans="1:8" ht="15.75" x14ac:dyDescent="0.25">
      <c r="A43" s="67"/>
      <c r="B43" s="39"/>
      <c r="C43" s="40"/>
      <c r="D43" s="40"/>
      <c r="E43" s="321"/>
      <c r="F43" s="351"/>
      <c r="G43" s="282"/>
      <c r="H43" s="422"/>
    </row>
    <row r="44" spans="1:8" s="301" customFormat="1" ht="15.75" x14ac:dyDescent="0.25">
      <c r="A44" s="67"/>
      <c r="B44" s="39"/>
      <c r="C44" s="40"/>
      <c r="D44" s="40"/>
      <c r="E44" s="321"/>
      <c r="F44" s="351"/>
      <c r="G44" s="423"/>
      <c r="H44" s="422"/>
    </row>
    <row r="45" spans="1:8" ht="15.75" x14ac:dyDescent="0.25">
      <c r="A45" s="67"/>
      <c r="B45" s="39"/>
      <c r="C45" s="40"/>
      <c r="D45" s="40"/>
      <c r="E45" s="321"/>
      <c r="F45" s="351"/>
      <c r="G45" s="282"/>
      <c r="H45" s="282"/>
    </row>
    <row r="46" spans="1:8" s="301" customFormat="1" ht="15.75" x14ac:dyDescent="0.25">
      <c r="A46" s="67"/>
      <c r="B46" s="39"/>
      <c r="C46" s="40"/>
      <c r="D46" s="40"/>
      <c r="E46" s="321"/>
      <c r="F46" s="351"/>
      <c r="G46" s="423"/>
      <c r="H46" s="423"/>
    </row>
    <row r="47" spans="1:8" s="301" customFormat="1" ht="15.75" x14ac:dyDescent="0.25">
      <c r="A47" s="67"/>
      <c r="B47" s="39"/>
      <c r="C47" s="40"/>
      <c r="D47" s="40"/>
      <c r="E47" s="321"/>
      <c r="F47" s="351"/>
      <c r="G47" s="423"/>
      <c r="H47" s="423"/>
    </row>
    <row r="48" spans="1:8" s="301" customFormat="1" ht="15.75" x14ac:dyDescent="0.25">
      <c r="A48" s="67"/>
      <c r="B48" s="39"/>
      <c r="C48" s="40"/>
      <c r="D48" s="40"/>
      <c r="E48" s="321"/>
      <c r="F48" s="351"/>
      <c r="G48" s="423"/>
      <c r="H48" s="423"/>
    </row>
    <row r="49" spans="1:8" s="301" customFormat="1" ht="15.75" x14ac:dyDescent="0.25">
      <c r="A49" s="67"/>
      <c r="B49" s="39"/>
      <c r="C49" s="40"/>
      <c r="D49" s="40"/>
      <c r="E49" s="321"/>
      <c r="F49" s="351"/>
      <c r="G49" s="423"/>
      <c r="H49" s="423"/>
    </row>
    <row r="50" spans="1:8" s="301" customFormat="1" ht="15.75" x14ac:dyDescent="0.25">
      <c r="A50" s="67"/>
      <c r="B50" s="39"/>
      <c r="C50" s="40"/>
      <c r="D50" s="40"/>
      <c r="E50" s="321"/>
      <c r="F50" s="351"/>
      <c r="G50" s="423"/>
      <c r="H50" s="423"/>
    </row>
    <row r="51" spans="1:8" ht="15.75" x14ac:dyDescent="0.25">
      <c r="A51" s="67"/>
      <c r="B51" s="39"/>
      <c r="C51" s="40"/>
      <c r="D51" s="40"/>
      <c r="E51" s="321"/>
      <c r="F51" s="351"/>
      <c r="G51" s="282"/>
      <c r="H51" s="282"/>
    </row>
    <row r="52" spans="1:8" ht="15.75" x14ac:dyDescent="0.25">
      <c r="A52" s="67"/>
      <c r="B52" s="39"/>
      <c r="C52" s="40"/>
      <c r="D52" s="40"/>
      <c r="E52" s="321"/>
      <c r="F52" s="351"/>
      <c r="G52" s="282"/>
      <c r="H52" s="282"/>
    </row>
    <row r="53" spans="1:8" ht="15.75" x14ac:dyDescent="0.25">
      <c r="A53" s="67"/>
      <c r="B53" s="39"/>
      <c r="C53" s="40"/>
      <c r="D53" s="40"/>
      <c r="E53" s="321"/>
      <c r="F53" s="351"/>
      <c r="G53" s="282"/>
      <c r="H53" s="282"/>
    </row>
    <row r="54" spans="1:8" ht="16.5" thickBot="1" x14ac:dyDescent="0.3">
      <c r="A54" s="67"/>
      <c r="B54" s="39"/>
      <c r="C54" s="40"/>
      <c r="D54" s="40"/>
      <c r="E54" s="377"/>
      <c r="F54" s="351"/>
      <c r="G54" s="282"/>
      <c r="H54" s="282"/>
    </row>
    <row r="55" spans="1:8" ht="16.5" thickBot="1" x14ac:dyDescent="0.3">
      <c r="A55" s="406" t="s">
        <v>70</v>
      </c>
      <c r="B55" s="412"/>
      <c r="C55" s="413"/>
      <c r="D55" s="408">
        <f>+D20-D26-D41+D28+D29</f>
        <v>0</v>
      </c>
      <c r="E55" s="415">
        <f>+E20-E26-E41+E28+E29</f>
        <v>0</v>
      </c>
      <c r="F55" s="414">
        <f>+F20-F26-F41+F28+F29</f>
        <v>0</v>
      </c>
      <c r="G55" s="414">
        <f t="shared" ref="G55:H55" si="0">+G20-G26-G41+G28+G29</f>
        <v>0</v>
      </c>
      <c r="H55" s="414">
        <f t="shared" si="0"/>
        <v>0</v>
      </c>
    </row>
    <row r="58" spans="1:8" x14ac:dyDescent="0.2">
      <c r="A58" s="297"/>
    </row>
  </sheetData>
  <phoneticPr fontId="0" type="noConversion"/>
  <pageMargins left="0.78740157480314965" right="0.78740157480314965" top="0.59055118110236227" bottom="0.55118110236220474" header="0.51181102362204722" footer="0.51181102362204722"/>
  <pageSetup paperSize="9" scale="85" firstPageNumber="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15</vt:i4>
      </vt:variant>
      <vt:variant>
        <vt:lpstr>Navngitte områder</vt:lpstr>
      </vt:variant>
      <vt:variant>
        <vt:i4>30</vt:i4>
      </vt:variant>
    </vt:vector>
  </HeadingPairs>
  <TitlesOfParts>
    <vt:vector size="45" baseType="lpstr">
      <vt:lpstr>Forklaring</vt:lpstr>
      <vt:lpstr>Resultat</vt:lpstr>
      <vt:lpstr>D_Sentr_</vt:lpstr>
      <vt:lpstr>D_Kirken</vt:lpstr>
      <vt:lpstr>D_Kap 7</vt:lpstr>
      <vt:lpstr>D_Ku-Oppv</vt:lpstr>
      <vt:lpstr>D_H_O</vt:lpstr>
      <vt:lpstr>D_Teknisk</vt:lpstr>
      <vt:lpstr>Inv_totalt</vt:lpstr>
      <vt:lpstr>I_Sentr_</vt:lpstr>
      <vt:lpstr>I_Kirken</vt:lpstr>
      <vt:lpstr>I_Ku-Oppv</vt:lpstr>
      <vt:lpstr>I_H_O</vt:lpstr>
      <vt:lpstr>I_VAR</vt:lpstr>
      <vt:lpstr>I_Teknisk</vt:lpstr>
      <vt:lpstr>Excel_BuiltIn_Print_Area_2</vt:lpstr>
      <vt:lpstr>Excel_BuiltIn_Print_Area_6_1</vt:lpstr>
      <vt:lpstr>D_H_O!Utskriftsområde</vt:lpstr>
      <vt:lpstr>'D_Kap 7'!Utskriftsområde</vt:lpstr>
      <vt:lpstr>D_Kirken!Utskriftsområde</vt:lpstr>
      <vt:lpstr>'D_Ku-Oppv'!Utskriftsområde</vt:lpstr>
      <vt:lpstr>D_Sentr_!Utskriftsområde</vt:lpstr>
      <vt:lpstr>D_Teknisk!Utskriftsområde</vt:lpstr>
      <vt:lpstr>Forklaring!Utskriftsområde</vt:lpstr>
      <vt:lpstr>I_H_O!Utskriftsområde</vt:lpstr>
      <vt:lpstr>I_Kirken!Utskriftsområde</vt:lpstr>
      <vt:lpstr>'I_Ku-Oppv'!Utskriftsområde</vt:lpstr>
      <vt:lpstr>I_Sentr_!Utskriftsområde</vt:lpstr>
      <vt:lpstr>I_Teknisk!Utskriftsområde</vt:lpstr>
      <vt:lpstr>I_VAR!Utskriftsområde</vt:lpstr>
      <vt:lpstr>Inv_totalt!Utskriftsområde</vt:lpstr>
      <vt:lpstr>Resultat!Utskriftsområde</vt:lpstr>
      <vt:lpstr>D_H_O!Utskriftstitler</vt:lpstr>
      <vt:lpstr>'D_Kap 7'!Utskriftstitler</vt:lpstr>
      <vt:lpstr>D_Kirken!Utskriftstitler</vt:lpstr>
      <vt:lpstr>'D_Ku-Oppv'!Utskriftstitler</vt:lpstr>
      <vt:lpstr>D_Sentr_!Utskriftstitler</vt:lpstr>
      <vt:lpstr>D_Teknisk!Utskriftstitler</vt:lpstr>
      <vt:lpstr>I_H_O!Utskriftstitler</vt:lpstr>
      <vt:lpstr>I_Kirken!Utskriftstitler</vt:lpstr>
      <vt:lpstr>'I_Ku-Oppv'!Utskriftstitler</vt:lpstr>
      <vt:lpstr>I_Sentr_!Utskriftstitler</vt:lpstr>
      <vt:lpstr>I_Teknisk!Utskriftstitler</vt:lpstr>
      <vt:lpstr>I_VAR!Utskriftstitler</vt:lpstr>
      <vt:lpstr>Inv_totalt!Utskriftstitler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Eigersund Kommune</dc:creator>
  <cp:lastModifiedBy>Bente Bø Torvaldsen</cp:lastModifiedBy>
  <cp:revision>1</cp:revision>
  <cp:lastPrinted>2018-11-06T08:54:38Z</cp:lastPrinted>
  <dcterms:created xsi:type="dcterms:W3CDTF">2003-10-29T07:12:21Z</dcterms:created>
  <dcterms:modified xsi:type="dcterms:W3CDTF">2018-11-09T08:39:52Z</dcterms:modified>
</cp:coreProperties>
</file>